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4. Strategic Planning\API\2020 Ridership\COVID-19 Monitoring\Integrated daily reports for web\"/>
    </mc:Choice>
  </mc:AlternateContent>
  <xr:revisionPtr revIDLastSave="0" documentId="10_ncr:100000_{4EAC2948-9303-4E94-B0EF-062023A2BB1B}" xr6:coauthVersionLast="31" xr6:coauthVersionMax="31" xr10:uidLastSave="{00000000-0000-0000-0000-000000000000}"/>
  <bookViews>
    <workbookView xWindow="-105" yWindow="-105" windowWidth="16545" windowHeight="8835" xr2:uid="{00000000-000D-0000-FFFF-FFFF00000000}"/>
  </bookViews>
  <sheets>
    <sheet name="Bus Ridership" sheetId="2" r:id="rId1"/>
    <sheet name="Rail Ridership by Time Period" sheetId="3" r:id="rId2"/>
    <sheet name="Rail Ridership by Station" sheetId="4" r:id="rId3"/>
    <sheet name="Rail Ridership - Map" sheetId="5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3" l="1"/>
  <c r="D8" i="3"/>
  <c r="D7" i="3"/>
  <c r="D6" i="3"/>
  <c r="D5" i="3"/>
  <c r="D4" i="3"/>
  <c r="F9" i="3"/>
  <c r="F8" i="3"/>
  <c r="F7" i="3"/>
  <c r="F6" i="3"/>
  <c r="F5" i="3"/>
  <c r="F4" i="3"/>
  <c r="E4" i="3"/>
  <c r="B4" i="3"/>
  <c r="E10" i="4" l="1"/>
  <c r="C10" i="4"/>
  <c r="B10" i="4" l="1"/>
  <c r="F101" i="4" l="1"/>
  <c r="D47" i="4"/>
  <c r="F13" i="4"/>
  <c r="D75" i="4"/>
  <c r="F50" i="4"/>
  <c r="D87" i="4"/>
  <c r="F14" i="4"/>
  <c r="F35" i="4"/>
  <c r="D43" i="4"/>
  <c r="D63" i="4"/>
  <c r="D99" i="4"/>
  <c r="F18" i="4"/>
  <c r="F80" i="4"/>
  <c r="D95" i="4"/>
  <c r="D27" i="4"/>
  <c r="D55" i="4"/>
  <c r="D91" i="4"/>
  <c r="D23" i="4"/>
  <c r="F64" i="4"/>
  <c r="F65" i="4"/>
  <c r="F45" i="4"/>
  <c r="D31" i="4"/>
  <c r="F12" i="4"/>
  <c r="F32" i="4"/>
  <c r="D35" i="4"/>
  <c r="F89" i="4"/>
  <c r="F56" i="4"/>
  <c r="F83" i="4"/>
  <c r="F77" i="4"/>
  <c r="F24" i="4"/>
  <c r="F57" i="4"/>
  <c r="D11" i="4"/>
  <c r="D51" i="4"/>
  <c r="F58" i="4"/>
  <c r="F71" i="4"/>
  <c r="D71" i="4"/>
  <c r="D19" i="4"/>
  <c r="F26" i="4"/>
  <c r="D79" i="4"/>
  <c r="F20" i="4"/>
  <c r="F27" i="4"/>
  <c r="F67" i="4"/>
  <c r="F21" i="4"/>
  <c r="F48" i="4"/>
  <c r="F70" i="4"/>
  <c r="F46" i="4"/>
  <c r="F52" i="4"/>
  <c r="F90" i="4"/>
  <c r="F96" i="4"/>
  <c r="D83" i="4"/>
  <c r="F33" i="4"/>
  <c r="F40" i="4"/>
  <c r="F78" i="4"/>
  <c r="F84" i="4"/>
  <c r="F15" i="4"/>
  <c r="F59" i="4"/>
  <c r="F91" i="4"/>
  <c r="F97" i="4"/>
  <c r="F16" i="4"/>
  <c r="D39" i="4"/>
  <c r="F47" i="4"/>
  <c r="F53" i="4"/>
  <c r="D15" i="4"/>
  <c r="F34" i="4"/>
  <c r="F41" i="4"/>
  <c r="D59" i="4"/>
  <c r="F79" i="4"/>
  <c r="F85" i="4"/>
  <c r="F22" i="4"/>
  <c r="F28" i="4"/>
  <c r="F66" i="4"/>
  <c r="F72" i="4"/>
  <c r="F54" i="4"/>
  <c r="F60" i="4"/>
  <c r="F98" i="4"/>
  <c r="F42" i="4"/>
  <c r="F86" i="4"/>
  <c r="F92" i="4"/>
  <c r="F29" i="4"/>
  <c r="F73" i="4"/>
  <c r="F55" i="4"/>
  <c r="F61" i="4"/>
  <c r="F99" i="4"/>
  <c r="F43" i="4"/>
  <c r="F49" i="4"/>
  <c r="D67" i="4"/>
  <c r="F87" i="4"/>
  <c r="F93" i="4"/>
  <c r="F30" i="4"/>
  <c r="F36" i="4"/>
  <c r="F74" i="4"/>
  <c r="F81" i="4"/>
  <c r="F62" i="4"/>
  <c r="F68" i="4"/>
  <c r="F94" i="4"/>
  <c r="F100" i="4"/>
  <c r="F75" i="4"/>
  <c r="F82" i="4"/>
  <c r="F88" i="4"/>
  <c r="F17" i="4"/>
  <c r="F31" i="4"/>
  <c r="F37" i="4"/>
  <c r="F44" i="4"/>
  <c r="F19" i="4"/>
  <c r="F25" i="4"/>
  <c r="F63" i="4"/>
  <c r="F69" i="4"/>
  <c r="F23" i="4"/>
  <c r="F51" i="4"/>
  <c r="F95" i="4"/>
  <c r="F11" i="4"/>
  <c r="F39" i="4"/>
  <c r="D12" i="4"/>
  <c r="D16" i="4"/>
  <c r="D20" i="4"/>
  <c r="D24" i="4"/>
  <c r="D28" i="4"/>
  <c r="D32" i="4"/>
  <c r="D36" i="4"/>
  <c r="D40" i="4"/>
  <c r="D44" i="4"/>
  <c r="D48" i="4"/>
  <c r="D52" i="4"/>
  <c r="D56" i="4"/>
  <c r="D60" i="4"/>
  <c r="D64" i="4"/>
  <c r="D68" i="4"/>
  <c r="D72" i="4"/>
  <c r="D80" i="4"/>
  <c r="D84" i="4"/>
  <c r="D88" i="4"/>
  <c r="D92" i="4"/>
  <c r="D96" i="4"/>
  <c r="D100" i="4"/>
  <c r="D13" i="4"/>
  <c r="D17" i="4"/>
  <c r="D21" i="4"/>
  <c r="D25" i="4"/>
  <c r="D29" i="4"/>
  <c r="D33" i="4"/>
  <c r="D37" i="4"/>
  <c r="D41" i="4"/>
  <c r="D45" i="4"/>
  <c r="D49" i="4"/>
  <c r="D53" i="4"/>
  <c r="D57" i="4"/>
  <c r="D61" i="4"/>
  <c r="D65" i="4"/>
  <c r="D69" i="4"/>
  <c r="D73" i="4"/>
  <c r="D77" i="4"/>
  <c r="D81" i="4"/>
  <c r="D85" i="4"/>
  <c r="D89" i="4"/>
  <c r="D93" i="4"/>
  <c r="D97" i="4"/>
  <c r="D101" i="4"/>
  <c r="D14" i="4"/>
  <c r="D18" i="4"/>
  <c r="D22" i="4"/>
  <c r="D26" i="4"/>
  <c r="D30" i="4"/>
  <c r="D34" i="4"/>
  <c r="D42" i="4"/>
  <c r="D46" i="4"/>
  <c r="D50" i="4"/>
  <c r="D54" i="4"/>
  <c r="D58" i="4"/>
  <c r="D62" i="4"/>
  <c r="D66" i="4"/>
  <c r="D70" i="4"/>
  <c r="D74" i="4"/>
  <c r="D78" i="4"/>
  <c r="D82" i="4"/>
  <c r="D86" i="4"/>
  <c r="D90" i="4"/>
  <c r="D94" i="4"/>
  <c r="D98" i="4"/>
  <c r="F10" i="4" l="1"/>
  <c r="F38" i="4"/>
  <c r="D38" i="4"/>
  <c r="D10" i="4"/>
  <c r="F76" i="4"/>
  <c r="D76" i="4"/>
  <c r="B7" i="2" l="1"/>
  <c r="B8" i="2"/>
  <c r="B6" i="2"/>
  <c r="B16" i="2"/>
  <c r="B15" i="2"/>
  <c r="B14" i="2"/>
  <c r="B13" i="2"/>
  <c r="B12" i="2"/>
  <c r="B11" i="2"/>
  <c r="B3" i="2" l="1"/>
  <c r="E3" i="2"/>
  <c r="D8" i="2"/>
  <c r="F16" i="2" l="1"/>
  <c r="F11" i="2"/>
  <c r="F8" i="2"/>
  <c r="F7" i="2"/>
  <c r="F6" i="2"/>
  <c r="D16" i="2"/>
  <c r="D11" i="2"/>
  <c r="D7" i="2"/>
  <c r="D6" i="2"/>
  <c r="F13" i="2" l="1"/>
  <c r="D13" i="2"/>
  <c r="D14" i="2"/>
  <c r="F14" i="2"/>
  <c r="D15" i="2"/>
  <c r="F15" i="2"/>
  <c r="F3" i="2" l="1"/>
  <c r="F12" i="2"/>
  <c r="D12" i="2"/>
  <c r="C3" i="2"/>
  <c r="D3" i="2" s="1"/>
</calcChain>
</file>

<file path=xl/sharedStrings.xml><?xml version="1.0" encoding="utf-8"?>
<sst xmlns="http://schemas.openxmlformats.org/spreadsheetml/2006/main" count="157" uniqueCount="133">
  <si>
    <t>System Total</t>
  </si>
  <si>
    <t>District</t>
  </si>
  <si>
    <t>Maryland</t>
  </si>
  <si>
    <t>Virginia</t>
  </si>
  <si>
    <t>AM Early</t>
  </si>
  <si>
    <t>AM Peak</t>
  </si>
  <si>
    <t>Midday</t>
  </si>
  <si>
    <t>PM Peak</t>
  </si>
  <si>
    <t>Evening</t>
  </si>
  <si>
    <t>Late Night</t>
  </si>
  <si>
    <t>Pre-Covid % Diff.</t>
  </si>
  <si>
    <t>Notes:</t>
  </si>
  <si>
    <t>3/2/20-3/6/20 Avg</t>
  </si>
  <si>
    <t>Pre-Covid % Diff</t>
  </si>
  <si>
    <t>Same Day 2019 Total</t>
  </si>
  <si>
    <t>2019 vs. 2020 % Diff</t>
  </si>
  <si>
    <t>Tue</t>
  </si>
  <si>
    <t>Total</t>
  </si>
  <si>
    <t xml:space="preserve">All data is preliminary and will be re-stated as more data becomes available, and as we </t>
  </si>
  <si>
    <t>improve our measurement methods in a rapidly changing operating environment.</t>
  </si>
  <si>
    <t>Stations</t>
  </si>
  <si>
    <t>Metro Center</t>
  </si>
  <si>
    <t>Farragut North</t>
  </si>
  <si>
    <t>Dupont Circle</t>
  </si>
  <si>
    <t>Woodley Park-Zoo</t>
  </si>
  <si>
    <t>Cleveland Park</t>
  </si>
  <si>
    <t>Van Ness-UDC</t>
  </si>
  <si>
    <t>Tenleytown-AU</t>
  </si>
  <si>
    <t>Friendship Heights</t>
  </si>
  <si>
    <t>Bethesda</t>
  </si>
  <si>
    <t>Medical Center</t>
  </si>
  <si>
    <t>Grosvenor</t>
  </si>
  <si>
    <t>White Flint</t>
  </si>
  <si>
    <t>Twinbrook</t>
  </si>
  <si>
    <t>Rockville</t>
  </si>
  <si>
    <t>Shady Grove</t>
  </si>
  <si>
    <t>Gallery Place-Chinatown</t>
  </si>
  <si>
    <t>Judiciary Square</t>
  </si>
  <si>
    <t>Union Station</t>
  </si>
  <si>
    <t>Rhode Island Avenue</t>
  </si>
  <si>
    <t>Brookland</t>
  </si>
  <si>
    <t>Fort Totten</t>
  </si>
  <si>
    <t>Takoma</t>
  </si>
  <si>
    <t>Silver Spring</t>
  </si>
  <si>
    <t>Forest Glen</t>
  </si>
  <si>
    <t>Wheaton</t>
  </si>
  <si>
    <t>Glenmont</t>
  </si>
  <si>
    <t>New York Ave</t>
  </si>
  <si>
    <t>McPherson Square</t>
  </si>
  <si>
    <t>Farragut West</t>
  </si>
  <si>
    <t>Foggy Bottom</t>
  </si>
  <si>
    <t>Rosslyn</t>
  </si>
  <si>
    <t>Arlington Cemetery</t>
  </si>
  <si>
    <t>Federal Triangle</t>
  </si>
  <si>
    <t>Smithsonian</t>
  </si>
  <si>
    <t>L'Enfant Plaza</t>
  </si>
  <si>
    <t>Federal Center SW</t>
  </si>
  <si>
    <t>Capitol South</t>
  </si>
  <si>
    <t>Eastern Market</t>
  </si>
  <si>
    <t>Potomac Avenue</t>
  </si>
  <si>
    <t>Stadium-Armory</t>
  </si>
  <si>
    <t>Minnesota Avenue</t>
  </si>
  <si>
    <t>Deanwood</t>
  </si>
  <si>
    <t>Cheverly</t>
  </si>
  <si>
    <t>Landover</t>
  </si>
  <si>
    <t>New Carrollton</t>
  </si>
  <si>
    <t>Benning Road</t>
  </si>
  <si>
    <t>Capitol Heights</t>
  </si>
  <si>
    <t>Addison Road</t>
  </si>
  <si>
    <t>Morgan Blvd.</t>
  </si>
  <si>
    <t>Largo Town Center</t>
  </si>
  <si>
    <t>Court House</t>
  </si>
  <si>
    <t>Clarendon</t>
  </si>
  <si>
    <t>Virginia Square-GMU</t>
  </si>
  <si>
    <t>Ballston</t>
  </si>
  <si>
    <t>East Falls Church</t>
  </si>
  <si>
    <t>West Falls Church</t>
  </si>
  <si>
    <t>Dunn Loring</t>
  </si>
  <si>
    <t>Vienna</t>
  </si>
  <si>
    <t>McLean</t>
  </si>
  <si>
    <t>Tysons Corner</t>
  </si>
  <si>
    <t>Greensboro</t>
  </si>
  <si>
    <t>Spring Hill</t>
  </si>
  <si>
    <t>Wiehle</t>
  </si>
  <si>
    <t>Pentagon</t>
  </si>
  <si>
    <t>Pentagon City</t>
  </si>
  <si>
    <t>Crystal City</t>
  </si>
  <si>
    <t>Reagan Washington National Airport</t>
  </si>
  <si>
    <t>Braddock Road</t>
  </si>
  <si>
    <t>King Street</t>
  </si>
  <si>
    <t>Eisenhower Avenue</t>
  </si>
  <si>
    <t>Huntington</t>
  </si>
  <si>
    <t>Mt. Vernon Square-UDC</t>
  </si>
  <si>
    <t>Shaw-Howard University</t>
  </si>
  <si>
    <t>U Street-Cardozo</t>
  </si>
  <si>
    <t>Columbia Heights</t>
  </si>
  <si>
    <t>Georgia Avenue-Petworth</t>
  </si>
  <si>
    <t>West Hyattsville</t>
  </si>
  <si>
    <t>Prince George's Plaza</t>
  </si>
  <si>
    <t>Greenbelt</t>
  </si>
  <si>
    <t>Archives-Navy Memorial</t>
  </si>
  <si>
    <t>Waterfront</t>
  </si>
  <si>
    <t>Navy Yard</t>
  </si>
  <si>
    <t>Anacostia</t>
  </si>
  <si>
    <t>Congress Heights</t>
  </si>
  <si>
    <t>Southern Avenue</t>
  </si>
  <si>
    <t>Naylor Road</t>
  </si>
  <si>
    <t>Suitland</t>
  </si>
  <si>
    <t>Branch Avenue</t>
  </si>
  <si>
    <t>Van Dorn Street</t>
  </si>
  <si>
    <t>Franconia-Springfield</t>
  </si>
  <si>
    <t>Change in Metrorail ridership, March 17 2020 vs. equivalent day in 2019</t>
  </si>
  <si>
    <t>Metrorail Entries by Rail Station March 17, 2020</t>
  </si>
  <si>
    <t>College Park-U of MD</t>
  </si>
  <si>
    <t>Time Period</t>
  </si>
  <si>
    <t xml:space="preserve">Rail Time periods: </t>
  </si>
  <si>
    <t>Equivalent Day 2019</t>
  </si>
  <si>
    <t>with some exceptions around holidays.</t>
  </si>
  <si>
    <t>Equivalent day in 2019 is typically the closest calendar date of the same day of the week,</t>
  </si>
  <si>
    <t>Bus data is subject to more lag and has a higher margin of error in early reporting than rail data.</t>
  </si>
  <si>
    <t>Data presented here is the best available estimate, based on preliminary data from both the</t>
  </si>
  <si>
    <t>Automatic Passenger Counters and bus fareboxes.</t>
  </si>
  <si>
    <t>AM Peak 5:00 AM – 9:30 AM</t>
  </si>
  <si>
    <t>Midday 9:30 AM – 3:30 PM</t>
  </si>
  <si>
    <t>PM Peak 3:30 PM – 6:30 PM</t>
  </si>
  <si>
    <t>Evening 6:30 PM – 12:00 AM</t>
  </si>
  <si>
    <t>Late Night 12:00 AM – 3:00 AM</t>
  </si>
  <si>
    <t>with some adustments around holidays.</t>
  </si>
  <si>
    <t>Metrorail System Ridership Summary by Timeperiod</t>
  </si>
  <si>
    <t>Metrobus Ridership Report - COVID 19 Response</t>
  </si>
  <si>
    <t>2019 vs. 2020 % Diff.</t>
  </si>
  <si>
    <t>Ridership by Jurisdiction</t>
  </si>
  <si>
    <t>Ridership by Time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</si>
</sst>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rgb="FFD9D9D9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164" fontId="0" fillId="0" borderId="0" xfId="0" applyNumberFormat="1"/>
    <xf numFmtId="0" fontId="2" fillId="0" borderId="6" xfId="0" applyFont="1" applyFill="1" applyBorder="1" applyAlignment="1"/>
    <xf numFmtId="0" fontId="2" fillId="0" borderId="4" xfId="0" applyFont="1" applyFill="1" applyBorder="1" applyAlignment="1"/>
    <xf numFmtId="0" fontId="3" fillId="0" borderId="0" xfId="0" applyFont="1"/>
    <xf numFmtId="14" fontId="4" fillId="3" borderId="8" xfId="0" applyNumberFormat="1" applyFont="1" applyFill="1" applyBorder="1" applyAlignment="1">
      <alignment horizontal="right"/>
    </xf>
    <xf numFmtId="14" fontId="4" fillId="3" borderId="12" xfId="0" applyNumberFormat="1" applyFont="1" applyFill="1" applyBorder="1" applyAlignment="1">
      <alignment horizontal="right"/>
    </xf>
    <xf numFmtId="3" fontId="3" fillId="2" borderId="17" xfId="0" applyNumberFormat="1" applyFont="1" applyFill="1" applyBorder="1" applyAlignment="1">
      <alignment vertical="center"/>
    </xf>
    <xf numFmtId="165" fontId="3" fillId="2" borderId="17" xfId="0" applyNumberFormat="1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3" fontId="0" fillId="0" borderId="3" xfId="0" applyNumberFormat="1" applyBorder="1" applyAlignment="1">
      <alignment vertical="center"/>
    </xf>
    <xf numFmtId="165" fontId="0" fillId="0" borderId="3" xfId="0" applyNumberFormat="1" applyBorder="1" applyAlignment="1">
      <alignment vertical="center"/>
    </xf>
    <xf numFmtId="0" fontId="5" fillId="0" borderId="0" xfId="0" applyFont="1"/>
    <xf numFmtId="3" fontId="4" fillId="3" borderId="18" xfId="1" applyNumberFormat="1" applyFont="1" applyFill="1" applyBorder="1"/>
    <xf numFmtId="165" fontId="4" fillId="3" borderId="21" xfId="0" applyNumberFormat="1" applyFont="1" applyFill="1" applyBorder="1"/>
    <xf numFmtId="3" fontId="0" fillId="4" borderId="5" xfId="0" applyNumberFormat="1" applyFill="1" applyBorder="1"/>
    <xf numFmtId="165" fontId="0" fillId="4" borderId="21" xfId="2" applyNumberFormat="1" applyFont="1" applyFill="1" applyBorder="1"/>
    <xf numFmtId="3" fontId="0" fillId="5" borderId="20" xfId="0" applyNumberFormat="1" applyFill="1" applyBorder="1"/>
    <xf numFmtId="165" fontId="0" fillId="5" borderId="21" xfId="2" applyNumberFormat="1" applyFont="1" applyFill="1" applyBorder="1"/>
    <xf numFmtId="3" fontId="0" fillId="4" borderId="23" xfId="0" applyNumberFormat="1" applyFill="1" applyBorder="1"/>
    <xf numFmtId="165" fontId="0" fillId="4" borderId="24" xfId="2" applyNumberFormat="1" applyFont="1" applyFill="1" applyBorder="1"/>
    <xf numFmtId="3" fontId="0" fillId="5" borderId="15" xfId="0" applyNumberFormat="1" applyFill="1" applyBorder="1"/>
    <xf numFmtId="165" fontId="0" fillId="5" borderId="24" xfId="2" applyNumberFormat="1" applyFont="1" applyFill="1" applyBorder="1"/>
    <xf numFmtId="0" fontId="2" fillId="0" borderId="0" xfId="0" applyFont="1"/>
    <xf numFmtId="3" fontId="4" fillId="3" borderId="25" xfId="1" applyNumberFormat="1" applyFont="1" applyFill="1" applyBorder="1"/>
    <xf numFmtId="14" fontId="4" fillId="3" borderId="26" xfId="0" applyNumberFormat="1" applyFont="1" applyFill="1" applyBorder="1" applyAlignment="1">
      <alignment horizontal="right"/>
    </xf>
    <xf numFmtId="3" fontId="4" fillId="3" borderId="8" xfId="1" applyNumberFormat="1" applyFont="1" applyFill="1" applyBorder="1"/>
    <xf numFmtId="3" fontId="0" fillId="0" borderId="18" xfId="0" applyNumberFormat="1" applyFill="1" applyBorder="1"/>
    <xf numFmtId="3" fontId="0" fillId="0" borderId="12" xfId="0" applyNumberFormat="1" applyFill="1" applyBorder="1"/>
    <xf numFmtId="0" fontId="4" fillId="3" borderId="22" xfId="0" applyFont="1" applyFill="1" applyBorder="1" applyAlignment="1">
      <alignment horizontal="center"/>
    </xf>
    <xf numFmtId="0" fontId="0" fillId="0" borderId="22" xfId="0" applyBorder="1"/>
    <xf numFmtId="0" fontId="0" fillId="0" borderId="28" xfId="0" applyBorder="1"/>
    <xf numFmtId="0" fontId="3" fillId="2" borderId="7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3" fontId="0" fillId="0" borderId="29" xfId="0" applyNumberFormat="1" applyBorder="1" applyAlignment="1">
      <alignment vertical="center"/>
    </xf>
    <xf numFmtId="165" fontId="0" fillId="0" borderId="29" xfId="0" applyNumberFormat="1" applyBorder="1" applyAlignment="1">
      <alignment vertical="center"/>
    </xf>
    <xf numFmtId="0" fontId="0" fillId="0" borderId="0" xfId="0" applyAlignment="1">
      <alignment vertical="center"/>
    </xf>
    <xf numFmtId="165" fontId="0" fillId="0" borderId="14" xfId="0" applyNumberFormat="1" applyBorder="1" applyAlignment="1">
      <alignment vertical="center"/>
    </xf>
    <xf numFmtId="165" fontId="3" fillId="2" borderId="10" xfId="0" applyNumberFormat="1" applyFont="1" applyFill="1" applyBorder="1" applyAlignment="1">
      <alignment vertical="center"/>
    </xf>
    <xf numFmtId="165" fontId="0" fillId="0" borderId="30" xfId="0" applyNumberFormat="1" applyBorder="1" applyAlignment="1">
      <alignment vertical="center"/>
    </xf>
    <xf numFmtId="3" fontId="3" fillId="2" borderId="9" xfId="0" applyNumberFormat="1" applyFont="1" applyFill="1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0" fillId="0" borderId="13" xfId="0" applyNumberFormat="1" applyBorder="1" applyAlignment="1">
      <alignment vertical="center"/>
    </xf>
    <xf numFmtId="0" fontId="6" fillId="6" borderId="31" xfId="0" applyFont="1" applyFill="1" applyBorder="1" applyAlignment="1">
      <alignment vertical="center"/>
    </xf>
    <xf numFmtId="14" fontId="6" fillId="6" borderId="32" xfId="0" applyNumberFormat="1" applyFont="1" applyFill="1" applyBorder="1" applyAlignment="1">
      <alignment horizontal="right" vertical="center" wrapText="1"/>
    </xf>
    <xf numFmtId="0" fontId="6" fillId="6" borderId="31" xfId="0" applyFont="1" applyFill="1" applyBorder="1" applyAlignment="1">
      <alignment horizontal="right" vertical="center" wrapText="1"/>
    </xf>
    <xf numFmtId="0" fontId="6" fillId="6" borderId="33" xfId="0" applyFont="1" applyFill="1" applyBorder="1" applyAlignment="1">
      <alignment horizontal="right" vertical="center" wrapText="1"/>
    </xf>
    <xf numFmtId="0" fontId="7" fillId="7" borderId="11" xfId="0" applyFont="1" applyFill="1" applyBorder="1" applyAlignment="1">
      <alignment vertical="center"/>
    </xf>
    <xf numFmtId="0" fontId="7" fillId="7" borderId="31" xfId="0" applyFont="1" applyFill="1" applyBorder="1" applyAlignment="1">
      <alignment vertical="center"/>
    </xf>
    <xf numFmtId="3" fontId="7" fillId="7" borderId="32" xfId="0" applyNumberFormat="1" applyFont="1" applyFill="1" applyBorder="1" applyAlignment="1">
      <alignment horizontal="right" vertical="center"/>
    </xf>
    <xf numFmtId="3" fontId="7" fillId="7" borderId="31" xfId="0" applyNumberFormat="1" applyFont="1" applyFill="1" applyBorder="1" applyAlignment="1">
      <alignment horizontal="right" vertical="center"/>
    </xf>
    <xf numFmtId="165" fontId="7" fillId="7" borderId="33" xfId="0" applyNumberFormat="1" applyFont="1" applyFill="1" applyBorder="1" applyAlignment="1">
      <alignment horizontal="right" vertical="center"/>
    </xf>
    <xf numFmtId="3" fontId="7" fillId="7" borderId="33" xfId="0" applyNumberFormat="1" applyFont="1" applyFill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8" fillId="0" borderId="32" xfId="0" applyFont="1" applyBorder="1" applyAlignment="1">
      <alignment horizontal="right" vertical="center"/>
    </xf>
    <xf numFmtId="0" fontId="8" fillId="0" borderId="33" xfId="0" applyFont="1" applyBorder="1" applyAlignment="1">
      <alignment horizontal="right" vertical="center"/>
    </xf>
    <xf numFmtId="0" fontId="7" fillId="7" borderId="32" xfId="0" applyFont="1" applyFill="1" applyBorder="1" applyAlignment="1">
      <alignment horizontal="right" vertical="center"/>
    </xf>
    <xf numFmtId="0" fontId="7" fillId="7" borderId="33" xfId="0" applyFont="1" applyFill="1" applyBorder="1" applyAlignment="1">
      <alignment horizontal="right" vertical="center"/>
    </xf>
    <xf numFmtId="0" fontId="8" fillId="0" borderId="34" xfId="0" applyFont="1" applyBorder="1" applyAlignment="1">
      <alignment vertical="center"/>
    </xf>
    <xf numFmtId="3" fontId="8" fillId="0" borderId="0" xfId="0" applyNumberFormat="1" applyFont="1" applyAlignment="1">
      <alignment horizontal="right" vertical="center"/>
    </xf>
    <xf numFmtId="3" fontId="8" fillId="0" borderId="34" xfId="0" applyNumberFormat="1" applyFont="1" applyBorder="1" applyAlignment="1">
      <alignment horizontal="right" vertical="center"/>
    </xf>
    <xf numFmtId="165" fontId="8" fillId="0" borderId="35" xfId="0" applyNumberFormat="1" applyFont="1" applyBorder="1" applyAlignment="1">
      <alignment horizontal="right" vertical="center"/>
    </xf>
    <xf numFmtId="3" fontId="8" fillId="0" borderId="35" xfId="0" applyNumberFormat="1" applyFont="1" applyBorder="1" applyAlignment="1">
      <alignment horizontal="right" vertical="center"/>
    </xf>
    <xf numFmtId="0" fontId="8" fillId="0" borderId="36" xfId="0" applyFont="1" applyBorder="1" applyAlignment="1">
      <alignment vertical="center"/>
    </xf>
    <xf numFmtId="0" fontId="8" fillId="0" borderId="37" xfId="0" applyFont="1" applyBorder="1" applyAlignment="1">
      <alignment horizontal="right" vertical="center"/>
    </xf>
    <xf numFmtId="165" fontId="8" fillId="0" borderId="37" xfId="0" applyNumberFormat="1" applyFont="1" applyBorder="1" applyAlignment="1">
      <alignment horizontal="right" vertical="center"/>
    </xf>
    <xf numFmtId="165" fontId="8" fillId="0" borderId="38" xfId="0" applyNumberFormat="1" applyFont="1" applyBorder="1" applyAlignment="1">
      <alignment horizontal="right" vertical="center"/>
    </xf>
    <xf numFmtId="165" fontId="7" fillId="7" borderId="32" xfId="0" applyNumberFormat="1" applyFont="1" applyFill="1" applyBorder="1" applyAlignment="1">
      <alignment horizontal="right" vertical="center"/>
    </xf>
    <xf numFmtId="165" fontId="8" fillId="0" borderId="34" xfId="0" applyNumberFormat="1" applyFont="1" applyBorder="1" applyAlignment="1">
      <alignment horizontal="right" vertical="center"/>
    </xf>
    <xf numFmtId="0" fontId="8" fillId="0" borderId="31" xfId="0" applyFont="1" applyBorder="1" applyAlignment="1">
      <alignment vertical="center"/>
    </xf>
    <xf numFmtId="3" fontId="8" fillId="0" borderId="32" xfId="0" applyNumberFormat="1" applyFont="1" applyBorder="1" applyAlignment="1">
      <alignment horizontal="right" vertical="center"/>
    </xf>
    <xf numFmtId="3" fontId="8" fillId="0" borderId="31" xfId="0" applyNumberFormat="1" applyFont="1" applyBorder="1" applyAlignment="1">
      <alignment horizontal="right" vertical="center"/>
    </xf>
    <xf numFmtId="165" fontId="8" fillId="0" borderId="33" xfId="0" applyNumberFormat="1" applyFont="1" applyBorder="1" applyAlignment="1">
      <alignment horizontal="right" vertical="center"/>
    </xf>
    <xf numFmtId="165" fontId="8" fillId="0" borderId="31" xfId="0" applyNumberFormat="1" applyFont="1" applyBorder="1" applyAlignment="1">
      <alignment horizontal="right" vertical="center"/>
    </xf>
    <xf numFmtId="0" fontId="4" fillId="3" borderId="7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right" wrapText="1"/>
    </xf>
    <xf numFmtId="0" fontId="4" fillId="3" borderId="13" xfId="0" applyFont="1" applyFill="1" applyBorder="1" applyAlignment="1">
      <alignment horizontal="right" wrapText="1"/>
    </xf>
    <xf numFmtId="0" fontId="4" fillId="3" borderId="10" xfId="0" applyFont="1" applyFill="1" applyBorder="1" applyAlignment="1">
      <alignment horizontal="right" vertical="center" wrapText="1"/>
    </xf>
    <xf numFmtId="0" fontId="4" fillId="3" borderId="14" xfId="0" applyFont="1" applyFill="1" applyBorder="1" applyAlignment="1">
      <alignment horizontal="right" vertical="center" wrapText="1"/>
    </xf>
    <xf numFmtId="0" fontId="4" fillId="3" borderId="10" xfId="0" applyFont="1" applyFill="1" applyBorder="1" applyAlignment="1">
      <alignment horizontal="right" wrapText="1"/>
    </xf>
    <xf numFmtId="0" fontId="4" fillId="3" borderId="14" xfId="0" applyFont="1" applyFill="1" applyBorder="1" applyAlignment="1">
      <alignment horizontal="right" wrapText="1"/>
    </xf>
    <xf numFmtId="0" fontId="4" fillId="3" borderId="39" xfId="0" applyFont="1" applyFill="1" applyBorder="1" applyAlignment="1">
      <alignment horizontal="right" wrapText="1"/>
    </xf>
    <xf numFmtId="0" fontId="4" fillId="3" borderId="40" xfId="0" applyFont="1" applyFill="1" applyBorder="1" applyAlignment="1">
      <alignment horizontal="right" wrapText="1"/>
    </xf>
    <xf numFmtId="0" fontId="4" fillId="3" borderId="7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right" wrapText="1"/>
    </xf>
    <xf numFmtId="0" fontId="4" fillId="3" borderId="19" xfId="0" applyFont="1" applyFill="1" applyBorder="1" applyAlignment="1">
      <alignment horizontal="right" vertical="center" wrapText="1"/>
    </xf>
    <xf numFmtId="0" fontId="4" fillId="3" borderId="19" xfId="0" applyFont="1" applyFill="1" applyBorder="1" applyAlignment="1">
      <alignment horizontal="right" wrapText="1"/>
    </xf>
    <xf numFmtId="0" fontId="4" fillId="3" borderId="41" xfId="0" applyFont="1" applyFill="1" applyBorder="1" applyAlignment="1">
      <alignment horizontal="righ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5</xdr:row>
      <xdr:rowOff>85725</xdr:rowOff>
    </xdr:from>
    <xdr:to>
      <xdr:col>13</xdr:col>
      <xdr:colOff>361949</xdr:colOff>
      <xdr:row>44</xdr:row>
      <xdr:rowOff>31777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7E44677-A50B-4075-9F09-9988A4348C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90" r="13635"/>
        <a:stretch/>
      </xdr:blipFill>
      <xdr:spPr>
        <a:xfrm>
          <a:off x="142874" y="1085850"/>
          <a:ext cx="8143875" cy="7375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workbookViewId="0">
      <selection activeCell="B7" sqref="B7"/>
    </sheetView>
  </sheetViews>
  <sheetFormatPr defaultRowHeight="15" x14ac:dyDescent="0.25"/>
  <cols>
    <col min="1" max="1" width="22.85546875" customWidth="1"/>
    <col min="2" max="2" width="10.140625" bestFit="1" customWidth="1"/>
    <col min="3" max="3" width="10.85546875" customWidth="1"/>
    <col min="4" max="4" width="11.85546875" customWidth="1"/>
    <col min="5" max="5" width="10.140625" customWidth="1"/>
    <col min="6" max="6" width="8.5703125" customWidth="1"/>
  </cols>
  <sheetData>
    <row r="1" spans="1:8" ht="18.75" x14ac:dyDescent="0.3">
      <c r="A1" s="2" t="s">
        <v>129</v>
      </c>
      <c r="B1" s="3"/>
      <c r="C1" s="3"/>
      <c r="D1" s="3"/>
      <c r="E1" s="3"/>
      <c r="F1" s="3"/>
    </row>
    <row r="2" spans="1:8" ht="42.75" customHeight="1" thickBot="1" x14ac:dyDescent="0.3">
      <c r="A2" s="43"/>
      <c r="B2" s="44">
        <v>43907</v>
      </c>
      <c r="C2" s="45" t="s">
        <v>12</v>
      </c>
      <c r="D2" s="46" t="s">
        <v>10</v>
      </c>
      <c r="E2" s="46" t="s">
        <v>116</v>
      </c>
      <c r="F2" s="46" t="s">
        <v>130</v>
      </c>
    </row>
    <row r="3" spans="1:8" ht="15.75" thickBot="1" x14ac:dyDescent="0.3">
      <c r="A3" s="48" t="s">
        <v>0</v>
      </c>
      <c r="B3" s="49">
        <f>SUM(B11:B16)</f>
        <v>203432</v>
      </c>
      <c r="C3" s="50">
        <f>SUM(C11:C16)</f>
        <v>431557.60959999997</v>
      </c>
      <c r="D3" s="51">
        <f>(B3-C3)/C3</f>
        <v>-0.52860986465154425</v>
      </c>
      <c r="E3" s="52">
        <f>SUM(E11:E16)</f>
        <v>402982.99079999997</v>
      </c>
      <c r="F3" s="51">
        <f>(B3-E3)/E3</f>
        <v>-0.49518464887029667</v>
      </c>
    </row>
    <row r="4" spans="1:8" ht="15.75" thickBot="1" x14ac:dyDescent="0.3">
      <c r="A4" s="53"/>
      <c r="B4" s="54"/>
      <c r="C4" s="54"/>
      <c r="D4" s="54"/>
      <c r="E4" s="54"/>
      <c r="F4" s="55"/>
    </row>
    <row r="5" spans="1:8" ht="15.75" thickBot="1" x14ac:dyDescent="0.3">
      <c r="A5" s="47" t="s">
        <v>131</v>
      </c>
      <c r="B5" s="56"/>
      <c r="C5" s="56"/>
      <c r="D5" s="56"/>
      <c r="E5" s="56"/>
      <c r="F5" s="57"/>
    </row>
    <row r="6" spans="1:8" x14ac:dyDescent="0.25">
      <c r="A6" s="58" t="s">
        <v>1</v>
      </c>
      <c r="B6" s="59">
        <f>3158+16501+30791+39727+18230+2848</f>
        <v>111255</v>
      </c>
      <c r="C6" s="60">
        <v>244667.86240000001</v>
      </c>
      <c r="D6" s="61">
        <f t="shared" ref="D6:D8" si="0">(B6-C6)/C6</f>
        <v>-0.5452815138503454</v>
      </c>
      <c r="E6" s="62">
        <v>232316.90039999998</v>
      </c>
      <c r="F6" s="61">
        <f t="shared" ref="F6:F8" si="1">(B6-E6)/E6</f>
        <v>-0.52110673046841316</v>
      </c>
      <c r="H6" s="1"/>
    </row>
    <row r="7" spans="1:8" x14ac:dyDescent="0.25">
      <c r="A7" s="58" t="s">
        <v>2</v>
      </c>
      <c r="B7" s="59">
        <f>1677+12560+21312+19609+7763+894</f>
        <v>63815</v>
      </c>
      <c r="C7" s="60">
        <v>115006.8192</v>
      </c>
      <c r="D7" s="61">
        <f t="shared" si="0"/>
        <v>-0.44511985946655935</v>
      </c>
      <c r="E7" s="62">
        <v>104607.5472</v>
      </c>
      <c r="F7" s="61">
        <f t="shared" si="1"/>
        <v>-0.38995797427511042</v>
      </c>
    </row>
    <row r="8" spans="1:8" ht="15.75" thickBot="1" x14ac:dyDescent="0.3">
      <c r="A8" s="58" t="s">
        <v>3</v>
      </c>
      <c r="B8" s="59">
        <f>447+3803+8469+8651+6347+645</f>
        <v>28362</v>
      </c>
      <c r="C8" s="60">
        <v>69255.627999999997</v>
      </c>
      <c r="D8" s="61">
        <f t="shared" si="0"/>
        <v>-0.59047371572459062</v>
      </c>
      <c r="E8" s="62">
        <v>63892.451999999997</v>
      </c>
      <c r="F8" s="61">
        <f t="shared" si="1"/>
        <v>-0.55609780009695042</v>
      </c>
    </row>
    <row r="9" spans="1:8" ht="15.75" thickBot="1" x14ac:dyDescent="0.3">
      <c r="A9" s="63"/>
      <c r="B9" s="64"/>
      <c r="C9" s="64"/>
      <c r="D9" s="65"/>
      <c r="E9" s="64"/>
      <c r="F9" s="66"/>
    </row>
    <row r="10" spans="1:8" ht="15.75" thickBot="1" x14ac:dyDescent="0.3">
      <c r="A10" s="47" t="s">
        <v>132</v>
      </c>
      <c r="B10" s="56"/>
      <c r="C10" s="56"/>
      <c r="D10" s="67"/>
      <c r="E10" s="56"/>
      <c r="F10" s="51"/>
    </row>
    <row r="11" spans="1:8" x14ac:dyDescent="0.25">
      <c r="A11" s="58" t="s">
        <v>4</v>
      </c>
      <c r="B11" s="59">
        <f>2848+1677+645</f>
        <v>5170</v>
      </c>
      <c r="C11" s="60">
        <v>13748.4776</v>
      </c>
      <c r="D11" s="61">
        <f t="shared" ref="D11:D16" si="2">(B11-C11)/C11</f>
        <v>-0.62395836467013632</v>
      </c>
      <c r="E11" s="59">
        <v>13101.730200000002</v>
      </c>
      <c r="F11" s="68">
        <f t="shared" ref="F11:F16" si="3">(B11-E11)/E11</f>
        <v>-0.60539562934977864</v>
      </c>
    </row>
    <row r="12" spans="1:8" x14ac:dyDescent="0.25">
      <c r="A12" s="58" t="s">
        <v>5</v>
      </c>
      <c r="B12" s="59">
        <f>18230+12560+6347</f>
        <v>37137</v>
      </c>
      <c r="C12" s="60">
        <v>107595.878</v>
      </c>
      <c r="D12" s="61">
        <f t="shared" si="2"/>
        <v>-0.65484737249878666</v>
      </c>
      <c r="E12" s="59">
        <v>101523.31019999999</v>
      </c>
      <c r="F12" s="68">
        <f t="shared" si="3"/>
        <v>-0.6342022346706343</v>
      </c>
    </row>
    <row r="13" spans="1:8" x14ac:dyDescent="0.25">
      <c r="A13" s="58" t="s">
        <v>6</v>
      </c>
      <c r="B13" s="59">
        <f>39727+21312+8651</f>
        <v>69690</v>
      </c>
      <c r="C13" s="60">
        <v>115045.4344</v>
      </c>
      <c r="D13" s="61">
        <f t="shared" si="2"/>
        <v>-0.39423932498098335</v>
      </c>
      <c r="E13" s="59">
        <v>104580.62940000001</v>
      </c>
      <c r="F13" s="68">
        <f t="shared" si="3"/>
        <v>-0.33362420555483868</v>
      </c>
    </row>
    <row r="14" spans="1:8" x14ac:dyDescent="0.25">
      <c r="A14" s="58" t="s">
        <v>7</v>
      </c>
      <c r="B14" s="59">
        <f>30791+19609+8469</f>
        <v>58869</v>
      </c>
      <c r="C14" s="60">
        <v>144631.76519999999</v>
      </c>
      <c r="D14" s="61">
        <f t="shared" si="2"/>
        <v>-0.59297323158163318</v>
      </c>
      <c r="E14" s="59">
        <v>134524.30679999999</v>
      </c>
      <c r="F14" s="68">
        <f t="shared" si="3"/>
        <v>-0.56239135216268588</v>
      </c>
    </row>
    <row r="15" spans="1:8" x14ac:dyDescent="0.25">
      <c r="A15" s="58" t="s">
        <v>8</v>
      </c>
      <c r="B15" s="59">
        <f>16501+7763+3803</f>
        <v>28067</v>
      </c>
      <c r="C15" s="60">
        <v>42461.322800000002</v>
      </c>
      <c r="D15" s="61">
        <f t="shared" si="2"/>
        <v>-0.33899845437693243</v>
      </c>
      <c r="E15" s="59">
        <v>41931.598800000007</v>
      </c>
      <c r="F15" s="68">
        <f t="shared" si="3"/>
        <v>-0.33064798855225153</v>
      </c>
    </row>
    <row r="16" spans="1:8" ht="15.75" thickBot="1" x14ac:dyDescent="0.3">
      <c r="A16" s="69" t="s">
        <v>9</v>
      </c>
      <c r="B16" s="70">
        <f>3158+894+447</f>
        <v>4499</v>
      </c>
      <c r="C16" s="71">
        <v>8074.7316000000001</v>
      </c>
      <c r="D16" s="72">
        <f t="shared" si="2"/>
        <v>-0.44282977777242777</v>
      </c>
      <c r="E16" s="70">
        <v>7321.4154000000008</v>
      </c>
      <c r="F16" s="73">
        <f t="shared" si="3"/>
        <v>-0.38550133352630156</v>
      </c>
    </row>
    <row r="18" spans="1:1" x14ac:dyDescent="0.25">
      <c r="A18" t="s">
        <v>11</v>
      </c>
    </row>
    <row r="19" spans="1:1" x14ac:dyDescent="0.25">
      <c r="A19" s="12" t="s">
        <v>18</v>
      </c>
    </row>
    <row r="20" spans="1:1" x14ac:dyDescent="0.25">
      <c r="A20" s="12" t="s">
        <v>19</v>
      </c>
    </row>
    <row r="22" spans="1:1" x14ac:dyDescent="0.25">
      <c r="A22" t="s">
        <v>118</v>
      </c>
    </row>
    <row r="23" spans="1:1" x14ac:dyDescent="0.25">
      <c r="A23" t="s">
        <v>117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workbookViewId="0">
      <selection activeCell="G3" sqref="G3"/>
    </sheetView>
  </sheetViews>
  <sheetFormatPr defaultRowHeight="15" x14ac:dyDescent="0.25"/>
  <cols>
    <col min="1" max="1" width="10.42578125" customWidth="1"/>
  </cols>
  <sheetData>
    <row r="1" spans="1:6" ht="15.75" thickBot="1" x14ac:dyDescent="0.3">
      <c r="A1" s="4" t="s">
        <v>128</v>
      </c>
    </row>
    <row r="2" spans="1:6" ht="30.75" customHeight="1" x14ac:dyDescent="0.25">
      <c r="A2" s="74" t="s">
        <v>114</v>
      </c>
      <c r="B2" s="5">
        <v>43907</v>
      </c>
      <c r="C2" s="76" t="s">
        <v>12</v>
      </c>
      <c r="D2" s="78" t="s">
        <v>13</v>
      </c>
      <c r="E2" s="82" t="s">
        <v>14</v>
      </c>
      <c r="F2" s="80" t="s">
        <v>15</v>
      </c>
    </row>
    <row r="3" spans="1:6" ht="15.75" thickBot="1" x14ac:dyDescent="0.3">
      <c r="A3" s="75"/>
      <c r="B3" s="6" t="s">
        <v>16</v>
      </c>
      <c r="C3" s="77"/>
      <c r="D3" s="79"/>
      <c r="E3" s="83"/>
      <c r="F3" s="81"/>
    </row>
    <row r="4" spans="1:6" x14ac:dyDescent="0.25">
      <c r="A4" s="32" t="s">
        <v>17</v>
      </c>
      <c r="B4" s="7">
        <f>SUM(B5:B9)</f>
        <v>140433</v>
      </c>
      <c r="C4" s="7">
        <v>637615.4</v>
      </c>
      <c r="D4" s="8">
        <f t="shared" ref="D4:D9" si="0">(B4-C4)/C4</f>
        <v>-0.7797528102363902</v>
      </c>
      <c r="E4" s="40">
        <f>SUM(E5:E9)</f>
        <v>663778</v>
      </c>
      <c r="F4" s="38">
        <f>(B4-E4)/E4</f>
        <v>-0.78843378358427063</v>
      </c>
    </row>
    <row r="5" spans="1:6" x14ac:dyDescent="0.25">
      <c r="A5" s="9" t="s">
        <v>5</v>
      </c>
      <c r="B5" s="10">
        <v>46829</v>
      </c>
      <c r="C5" s="10">
        <v>225407.8</v>
      </c>
      <c r="D5" s="11">
        <f t="shared" si="0"/>
        <v>-0.79224765070241576</v>
      </c>
      <c r="E5" s="41">
        <v>234770</v>
      </c>
      <c r="F5" s="39">
        <f t="shared" ref="F5:F9" si="1">(B5-E5)/E5</f>
        <v>-0.80053243600119262</v>
      </c>
    </row>
    <row r="6" spans="1:6" x14ac:dyDescent="0.25">
      <c r="A6" s="9" t="s">
        <v>6</v>
      </c>
      <c r="B6" s="10">
        <v>33997</v>
      </c>
      <c r="C6" s="10">
        <v>108782.2</v>
      </c>
      <c r="D6" s="11">
        <f t="shared" si="0"/>
        <v>-0.68747644375642336</v>
      </c>
      <c r="E6" s="41">
        <v>113547</v>
      </c>
      <c r="F6" s="39">
        <f t="shared" si="1"/>
        <v>-0.70059094471892691</v>
      </c>
    </row>
    <row r="7" spans="1:6" x14ac:dyDescent="0.25">
      <c r="A7" s="9" t="s">
        <v>7</v>
      </c>
      <c r="B7" s="10">
        <v>46450</v>
      </c>
      <c r="C7" s="10">
        <v>242320.59999999998</v>
      </c>
      <c r="D7" s="11">
        <f t="shared" si="0"/>
        <v>-0.80831179850165435</v>
      </c>
      <c r="E7" s="41">
        <v>252900</v>
      </c>
      <c r="F7" s="39">
        <f t="shared" si="1"/>
        <v>-0.81633056544088578</v>
      </c>
    </row>
    <row r="8" spans="1:6" x14ac:dyDescent="0.25">
      <c r="A8" s="9" t="s">
        <v>8</v>
      </c>
      <c r="B8" s="10">
        <v>13055</v>
      </c>
      <c r="C8" s="10">
        <v>60498.8</v>
      </c>
      <c r="D8" s="11">
        <f t="shared" si="0"/>
        <v>-0.78421059591264619</v>
      </c>
      <c r="E8" s="41">
        <v>62384</v>
      </c>
      <c r="F8" s="39">
        <f t="shared" si="1"/>
        <v>-0.79073159784560143</v>
      </c>
    </row>
    <row r="9" spans="1:6" ht="15.75" thickBot="1" x14ac:dyDescent="0.3">
      <c r="A9" s="33" t="s">
        <v>9</v>
      </c>
      <c r="B9" s="34">
        <v>102</v>
      </c>
      <c r="C9" s="34">
        <v>606</v>
      </c>
      <c r="D9" s="35">
        <f t="shared" si="0"/>
        <v>-0.83168316831683164</v>
      </c>
      <c r="E9" s="42">
        <v>177</v>
      </c>
      <c r="F9" s="37">
        <f t="shared" si="1"/>
        <v>-0.42372881355932202</v>
      </c>
    </row>
    <row r="11" spans="1:6" x14ac:dyDescent="0.25">
      <c r="A11" s="12" t="s">
        <v>18</v>
      </c>
    </row>
    <row r="12" spans="1:6" x14ac:dyDescent="0.25">
      <c r="A12" s="12" t="s">
        <v>19</v>
      </c>
    </row>
    <row r="13" spans="1:6" x14ac:dyDescent="0.25">
      <c r="A13" s="12"/>
    </row>
    <row r="14" spans="1:6" x14ac:dyDescent="0.25">
      <c r="A14" s="36" t="s">
        <v>115</v>
      </c>
    </row>
    <row r="15" spans="1:6" x14ac:dyDescent="0.25">
      <c r="A15" t="s">
        <v>122</v>
      </c>
    </row>
    <row r="16" spans="1:6" x14ac:dyDescent="0.25">
      <c r="A16" t="s">
        <v>123</v>
      </c>
    </row>
    <row r="17" spans="1:1" x14ac:dyDescent="0.25">
      <c r="A17" t="s">
        <v>124</v>
      </c>
    </row>
    <row r="18" spans="1:1" x14ac:dyDescent="0.25">
      <c r="A18" s="36" t="s">
        <v>125</v>
      </c>
    </row>
    <row r="19" spans="1:1" x14ac:dyDescent="0.25">
      <c r="A19" t="s">
        <v>126</v>
      </c>
    </row>
    <row r="21" spans="1:1" x14ac:dyDescent="0.25">
      <c r="A21" t="s">
        <v>118</v>
      </c>
    </row>
    <row r="22" spans="1:1" x14ac:dyDescent="0.25">
      <c r="A22" t="s">
        <v>127</v>
      </c>
    </row>
  </sheetData>
  <mergeCells count="5">
    <mergeCell ref="A2:A3"/>
    <mergeCell ref="C2:C3"/>
    <mergeCell ref="D2:D3"/>
    <mergeCell ref="F2:F3"/>
    <mergeCell ref="E2:E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1"/>
  <sheetViews>
    <sheetView workbookViewId="0">
      <selection activeCell="F12" sqref="F12"/>
    </sheetView>
  </sheetViews>
  <sheetFormatPr defaultRowHeight="15" x14ac:dyDescent="0.25"/>
  <cols>
    <col min="1" max="1" width="34.7109375" customWidth="1"/>
  </cols>
  <sheetData>
    <row r="1" spans="1:6" x14ac:dyDescent="0.25">
      <c r="A1" t="s">
        <v>11</v>
      </c>
    </row>
    <row r="2" spans="1:6" x14ac:dyDescent="0.25">
      <c r="A2" s="12" t="s">
        <v>18</v>
      </c>
    </row>
    <row r="3" spans="1:6" x14ac:dyDescent="0.25">
      <c r="A3" s="12" t="s">
        <v>19</v>
      </c>
    </row>
    <row r="4" spans="1:6" x14ac:dyDescent="0.25">
      <c r="A4" t="s">
        <v>118</v>
      </c>
    </row>
    <row r="5" spans="1:6" x14ac:dyDescent="0.25">
      <c r="A5" t="s">
        <v>127</v>
      </c>
    </row>
    <row r="6" spans="1:6" x14ac:dyDescent="0.25">
      <c r="A6" s="12"/>
    </row>
    <row r="7" spans="1:6" ht="15.75" thickBot="1" x14ac:dyDescent="0.3">
      <c r="A7" s="4" t="s">
        <v>112</v>
      </c>
    </row>
    <row r="8" spans="1:6" ht="31.5" customHeight="1" x14ac:dyDescent="0.25">
      <c r="A8" s="84" t="s">
        <v>20</v>
      </c>
      <c r="B8" s="5">
        <v>43907</v>
      </c>
      <c r="C8" s="76" t="s">
        <v>12</v>
      </c>
      <c r="D8" s="78" t="s">
        <v>13</v>
      </c>
      <c r="E8" s="82" t="s">
        <v>14</v>
      </c>
      <c r="F8" s="80" t="s">
        <v>15</v>
      </c>
    </row>
    <row r="9" spans="1:6" ht="15.75" thickBot="1" x14ac:dyDescent="0.3">
      <c r="A9" s="85"/>
      <c r="B9" s="25" t="s">
        <v>16</v>
      </c>
      <c r="C9" s="86"/>
      <c r="D9" s="87"/>
      <c r="E9" s="89"/>
      <c r="F9" s="88"/>
    </row>
    <row r="10" spans="1:6" x14ac:dyDescent="0.25">
      <c r="A10" s="29" t="s">
        <v>0</v>
      </c>
      <c r="B10" s="26">
        <f>SUM(B11:B101)</f>
        <v>140433</v>
      </c>
      <c r="C10" s="24">
        <f>SUM(C11:C101)</f>
        <v>638364.39999999991</v>
      </c>
      <c r="D10" s="14">
        <f>(B10-C10)/C10</f>
        <v>-0.78001122869633699</v>
      </c>
      <c r="E10" s="13">
        <f>SUM(E11:E101)</f>
        <v>663778</v>
      </c>
      <c r="F10" s="14">
        <f>(B10-E10)/E10</f>
        <v>-0.78843378358427063</v>
      </c>
    </row>
    <row r="11" spans="1:6" x14ac:dyDescent="0.25">
      <c r="A11" s="30" t="s">
        <v>68</v>
      </c>
      <c r="B11" s="27">
        <v>1079</v>
      </c>
      <c r="C11" s="15">
        <v>2707.8</v>
      </c>
      <c r="D11" s="16">
        <f t="shared" ref="D11:D37" si="0">(B11-C11)/C11</f>
        <v>-0.60152153039367751</v>
      </c>
      <c r="E11" s="17">
        <v>2779</v>
      </c>
      <c r="F11" s="18">
        <f t="shared" ref="F11:F37" si="1">(B11-E11)/E11</f>
        <v>-0.61173083843109033</v>
      </c>
    </row>
    <row r="12" spans="1:6" x14ac:dyDescent="0.25">
      <c r="A12" s="30" t="s">
        <v>103</v>
      </c>
      <c r="B12" s="27">
        <v>2406</v>
      </c>
      <c r="C12" s="15">
        <v>5579.6</v>
      </c>
      <c r="D12" s="16">
        <f t="shared" si="0"/>
        <v>-0.568786292924224</v>
      </c>
      <c r="E12" s="17">
        <v>5968</v>
      </c>
      <c r="F12" s="18">
        <f t="shared" si="1"/>
        <v>-0.59684986595174261</v>
      </c>
    </row>
    <row r="13" spans="1:6" x14ac:dyDescent="0.25">
      <c r="A13" s="30" t="s">
        <v>100</v>
      </c>
      <c r="B13" s="27">
        <v>1992</v>
      </c>
      <c r="C13" s="15">
        <v>7102.2</v>
      </c>
      <c r="D13" s="16">
        <f t="shared" si="0"/>
        <v>-0.71952352792092589</v>
      </c>
      <c r="E13" s="17">
        <v>8036</v>
      </c>
      <c r="F13" s="18">
        <f t="shared" si="1"/>
        <v>-0.75211548033847686</v>
      </c>
    </row>
    <row r="14" spans="1:6" x14ac:dyDescent="0.25">
      <c r="A14" s="30" t="s">
        <v>52</v>
      </c>
      <c r="B14" s="27">
        <v>73</v>
      </c>
      <c r="C14" s="15">
        <v>612.6</v>
      </c>
      <c r="D14" s="16">
        <f t="shared" si="0"/>
        <v>-0.88083578191315703</v>
      </c>
      <c r="E14" s="17">
        <v>1499</v>
      </c>
      <c r="F14" s="18">
        <f t="shared" si="1"/>
        <v>-0.95130086724482987</v>
      </c>
    </row>
    <row r="15" spans="1:6" x14ac:dyDescent="0.25">
      <c r="A15" s="30" t="s">
        <v>74</v>
      </c>
      <c r="B15" s="27">
        <v>1802</v>
      </c>
      <c r="C15" s="15">
        <v>10700.8</v>
      </c>
      <c r="D15" s="16">
        <f t="shared" si="0"/>
        <v>-0.83160137559808611</v>
      </c>
      <c r="E15" s="17">
        <v>10032</v>
      </c>
      <c r="F15" s="18">
        <f t="shared" si="1"/>
        <v>-0.82037480063795853</v>
      </c>
    </row>
    <row r="16" spans="1:6" x14ac:dyDescent="0.25">
      <c r="A16" s="30" t="s">
        <v>66</v>
      </c>
      <c r="B16" s="27">
        <v>1263</v>
      </c>
      <c r="C16" s="15">
        <v>2578.8000000000002</v>
      </c>
      <c r="D16" s="16">
        <f t="shared" si="0"/>
        <v>-0.51023731968357378</v>
      </c>
      <c r="E16" s="17">
        <v>2713</v>
      </c>
      <c r="F16" s="18">
        <f t="shared" si="1"/>
        <v>-0.5344636933284187</v>
      </c>
    </row>
    <row r="17" spans="1:6" x14ac:dyDescent="0.25">
      <c r="A17" s="30" t="s">
        <v>29</v>
      </c>
      <c r="B17" s="27">
        <v>1398</v>
      </c>
      <c r="C17" s="15">
        <v>9106</v>
      </c>
      <c r="D17" s="16">
        <f t="shared" si="0"/>
        <v>-0.84647485174610149</v>
      </c>
      <c r="E17" s="17">
        <v>9336</v>
      </c>
      <c r="F17" s="18">
        <f t="shared" si="1"/>
        <v>-0.85025706940874035</v>
      </c>
    </row>
    <row r="18" spans="1:6" x14ac:dyDescent="0.25">
      <c r="A18" s="30" t="s">
        <v>88</v>
      </c>
      <c r="B18" s="27">
        <v>919</v>
      </c>
      <c r="C18" s="15">
        <v>4320.6000000000004</v>
      </c>
      <c r="D18" s="16">
        <f t="shared" si="0"/>
        <v>-0.78729806045456652</v>
      </c>
      <c r="E18" s="17">
        <v>4772</v>
      </c>
      <c r="F18" s="18">
        <f t="shared" si="1"/>
        <v>-0.80741827326068738</v>
      </c>
    </row>
    <row r="19" spans="1:6" x14ac:dyDescent="0.25">
      <c r="A19" s="30" t="s">
        <v>108</v>
      </c>
      <c r="B19" s="27">
        <v>1703</v>
      </c>
      <c r="C19" s="15">
        <v>5314.6</v>
      </c>
      <c r="D19" s="16">
        <f t="shared" si="0"/>
        <v>-0.67956196138938019</v>
      </c>
      <c r="E19" s="17">
        <v>5657</v>
      </c>
      <c r="F19" s="18">
        <f t="shared" si="1"/>
        <v>-0.69895704436980732</v>
      </c>
    </row>
    <row r="20" spans="1:6" x14ac:dyDescent="0.25">
      <c r="A20" s="30" t="s">
        <v>40</v>
      </c>
      <c r="B20" s="27">
        <v>1682</v>
      </c>
      <c r="C20" s="15">
        <v>6288.4</v>
      </c>
      <c r="D20" s="16">
        <f t="shared" si="0"/>
        <v>-0.73252337637554865</v>
      </c>
      <c r="E20" s="17">
        <v>6270</v>
      </c>
      <c r="F20" s="18">
        <f t="shared" si="1"/>
        <v>-0.73173843700159491</v>
      </c>
    </row>
    <row r="21" spans="1:6" x14ac:dyDescent="0.25">
      <c r="A21" s="30" t="s">
        <v>67</v>
      </c>
      <c r="B21" s="27">
        <v>920</v>
      </c>
      <c r="C21" s="15">
        <v>1957.2</v>
      </c>
      <c r="D21" s="16">
        <f t="shared" si="0"/>
        <v>-0.52994073165746991</v>
      </c>
      <c r="E21" s="17">
        <v>1961</v>
      </c>
      <c r="F21" s="18">
        <f t="shared" si="1"/>
        <v>-0.53085160632330441</v>
      </c>
    </row>
    <row r="22" spans="1:6" x14ac:dyDescent="0.25">
      <c r="A22" s="30" t="s">
        <v>57</v>
      </c>
      <c r="B22" s="27">
        <v>1040</v>
      </c>
      <c r="C22" s="15">
        <v>7590.6</v>
      </c>
      <c r="D22" s="16">
        <f t="shared" si="0"/>
        <v>-0.86298843306194506</v>
      </c>
      <c r="E22" s="17">
        <v>7724</v>
      </c>
      <c r="F22" s="18">
        <f t="shared" si="1"/>
        <v>-0.8653547384774728</v>
      </c>
    </row>
    <row r="23" spans="1:6" x14ac:dyDescent="0.25">
      <c r="A23" s="30" t="s">
        <v>63</v>
      </c>
      <c r="B23" s="27">
        <v>349</v>
      </c>
      <c r="C23" s="15">
        <v>1023.8</v>
      </c>
      <c r="D23" s="16">
        <f t="shared" si="0"/>
        <v>-0.65911310802891188</v>
      </c>
      <c r="E23" s="17">
        <v>1045</v>
      </c>
      <c r="F23" s="18">
        <f t="shared" si="1"/>
        <v>-0.6660287081339713</v>
      </c>
    </row>
    <row r="24" spans="1:6" x14ac:dyDescent="0.25">
      <c r="A24" s="30" t="s">
        <v>72</v>
      </c>
      <c r="B24" s="27">
        <v>773</v>
      </c>
      <c r="C24" s="15">
        <v>4849.8</v>
      </c>
      <c r="D24" s="16">
        <f t="shared" si="0"/>
        <v>-0.84061198399934023</v>
      </c>
      <c r="E24" s="17">
        <v>4943</v>
      </c>
      <c r="F24" s="18">
        <f t="shared" si="1"/>
        <v>-0.84361723649605502</v>
      </c>
    </row>
    <row r="25" spans="1:6" x14ac:dyDescent="0.25">
      <c r="A25" s="30" t="s">
        <v>25</v>
      </c>
      <c r="B25" s="27">
        <v>611</v>
      </c>
      <c r="C25" s="15">
        <v>3909</v>
      </c>
      <c r="D25" s="16">
        <f t="shared" si="0"/>
        <v>-0.84369403939626508</v>
      </c>
      <c r="E25" s="17">
        <v>4031</v>
      </c>
      <c r="F25" s="18">
        <f t="shared" si="1"/>
        <v>-0.84842470850905483</v>
      </c>
    </row>
    <row r="26" spans="1:6" x14ac:dyDescent="0.25">
      <c r="A26" s="30" t="s">
        <v>113</v>
      </c>
      <c r="B26" s="27">
        <v>719</v>
      </c>
      <c r="C26" s="15">
        <v>3616.8</v>
      </c>
      <c r="D26" s="16">
        <f t="shared" si="0"/>
        <v>-0.80120548551205484</v>
      </c>
      <c r="E26" s="17">
        <v>3046</v>
      </c>
      <c r="F26" s="18">
        <f t="shared" si="1"/>
        <v>-0.76395272488509525</v>
      </c>
    </row>
    <row r="27" spans="1:6" x14ac:dyDescent="0.25">
      <c r="A27" s="30" t="s">
        <v>95</v>
      </c>
      <c r="B27" s="27">
        <v>3786</v>
      </c>
      <c r="C27" s="15">
        <v>12002.8</v>
      </c>
      <c r="D27" s="16">
        <f t="shared" si="0"/>
        <v>-0.68457359949345153</v>
      </c>
      <c r="E27" s="17">
        <v>11162</v>
      </c>
      <c r="F27" s="18">
        <f t="shared" si="1"/>
        <v>-0.66081347428776205</v>
      </c>
    </row>
    <row r="28" spans="1:6" x14ac:dyDescent="0.25">
      <c r="A28" s="30" t="s">
        <v>104</v>
      </c>
      <c r="B28" s="27">
        <v>1017</v>
      </c>
      <c r="C28" s="15">
        <v>2392.8000000000002</v>
      </c>
      <c r="D28" s="16">
        <f t="shared" si="0"/>
        <v>-0.57497492477432299</v>
      </c>
      <c r="E28" s="17">
        <v>2514</v>
      </c>
      <c r="F28" s="18">
        <f t="shared" si="1"/>
        <v>-0.59546539379474939</v>
      </c>
    </row>
    <row r="29" spans="1:6" x14ac:dyDescent="0.25">
      <c r="A29" s="30" t="s">
        <v>71</v>
      </c>
      <c r="B29" s="27">
        <v>974</v>
      </c>
      <c r="C29" s="15">
        <v>6866.8</v>
      </c>
      <c r="D29" s="16">
        <f t="shared" si="0"/>
        <v>-0.85815809401759191</v>
      </c>
      <c r="E29" s="17">
        <v>7211</v>
      </c>
      <c r="F29" s="18">
        <f t="shared" si="1"/>
        <v>-0.86492858133407291</v>
      </c>
    </row>
    <row r="30" spans="1:6" x14ac:dyDescent="0.25">
      <c r="A30" s="30" t="s">
        <v>86</v>
      </c>
      <c r="B30" s="27">
        <v>2004</v>
      </c>
      <c r="C30" s="15">
        <v>10935.6</v>
      </c>
      <c r="D30" s="16">
        <f t="shared" si="0"/>
        <v>-0.81674530889937458</v>
      </c>
      <c r="E30" s="17">
        <v>11886</v>
      </c>
      <c r="F30" s="18">
        <f t="shared" si="1"/>
        <v>-0.83139828369510349</v>
      </c>
    </row>
    <row r="31" spans="1:6" x14ac:dyDescent="0.25">
      <c r="A31" s="30" t="s">
        <v>62</v>
      </c>
      <c r="B31" s="27">
        <v>613</v>
      </c>
      <c r="C31" s="15">
        <v>1428.2</v>
      </c>
      <c r="D31" s="16">
        <f t="shared" si="0"/>
        <v>-0.57078840498529615</v>
      </c>
      <c r="E31" s="17">
        <v>1278</v>
      </c>
      <c r="F31" s="18">
        <f t="shared" si="1"/>
        <v>-0.52034428794992171</v>
      </c>
    </row>
    <row r="32" spans="1:6" x14ac:dyDescent="0.25">
      <c r="A32" s="30" t="s">
        <v>77</v>
      </c>
      <c r="B32" s="27">
        <v>787</v>
      </c>
      <c r="C32" s="15">
        <v>3768.4</v>
      </c>
      <c r="D32" s="16">
        <f t="shared" si="0"/>
        <v>-0.79115805116229698</v>
      </c>
      <c r="E32" s="17">
        <v>4023</v>
      </c>
      <c r="F32" s="18">
        <f t="shared" si="1"/>
        <v>-0.804374844643301</v>
      </c>
    </row>
    <row r="33" spans="1:6" x14ac:dyDescent="0.25">
      <c r="A33" s="30" t="s">
        <v>23</v>
      </c>
      <c r="B33" s="27">
        <v>2496</v>
      </c>
      <c r="C33" s="15">
        <v>16889.400000000001</v>
      </c>
      <c r="D33" s="16">
        <f t="shared" si="0"/>
        <v>-0.85221499875661655</v>
      </c>
      <c r="E33" s="17">
        <v>17333</v>
      </c>
      <c r="F33" s="18">
        <f t="shared" si="1"/>
        <v>-0.85599723071597533</v>
      </c>
    </row>
    <row r="34" spans="1:6" x14ac:dyDescent="0.25">
      <c r="A34" s="30" t="s">
        <v>75</v>
      </c>
      <c r="B34" s="27">
        <v>625</v>
      </c>
      <c r="C34" s="15">
        <v>3801.4</v>
      </c>
      <c r="D34" s="16">
        <f t="shared" si="0"/>
        <v>-0.83558688904087963</v>
      </c>
      <c r="E34" s="17">
        <v>3995</v>
      </c>
      <c r="F34" s="18">
        <f t="shared" si="1"/>
        <v>-0.84355444305381733</v>
      </c>
    </row>
    <row r="35" spans="1:6" x14ac:dyDescent="0.25">
      <c r="A35" s="30" t="s">
        <v>58</v>
      </c>
      <c r="B35" s="27">
        <v>1104</v>
      </c>
      <c r="C35" s="15">
        <v>5673.6</v>
      </c>
      <c r="D35" s="16">
        <f t="shared" si="0"/>
        <v>-0.80541455160744502</v>
      </c>
      <c r="E35" s="17">
        <v>5921</v>
      </c>
      <c r="F35" s="18">
        <f t="shared" si="1"/>
        <v>-0.81354500928897144</v>
      </c>
    </row>
    <row r="36" spans="1:6" x14ac:dyDescent="0.25">
      <c r="A36" s="30" t="s">
        <v>90</v>
      </c>
      <c r="B36" s="27">
        <v>479</v>
      </c>
      <c r="C36" s="15">
        <v>1769.2</v>
      </c>
      <c r="D36" s="16">
        <f t="shared" si="0"/>
        <v>-0.72925616097671264</v>
      </c>
      <c r="E36" s="17">
        <v>1982</v>
      </c>
      <c r="F36" s="18">
        <f t="shared" si="1"/>
        <v>-0.75832492431886978</v>
      </c>
    </row>
    <row r="37" spans="1:6" x14ac:dyDescent="0.25">
      <c r="A37" s="30" t="s">
        <v>22</v>
      </c>
      <c r="B37" s="27">
        <v>3291</v>
      </c>
      <c r="C37" s="15">
        <v>23525.4</v>
      </c>
      <c r="D37" s="16">
        <f t="shared" si="0"/>
        <v>-0.86010864852457347</v>
      </c>
      <c r="E37" s="17">
        <v>24897</v>
      </c>
      <c r="F37" s="18">
        <f t="shared" si="1"/>
        <v>-0.8678153994457164</v>
      </c>
    </row>
    <row r="38" spans="1:6" x14ac:dyDescent="0.25">
      <c r="A38" s="30" t="s">
        <v>49</v>
      </c>
      <c r="B38" s="27">
        <v>3185</v>
      </c>
      <c r="C38" s="15">
        <v>20546.400000000001</v>
      </c>
      <c r="D38" s="16">
        <f>(B38-C38)/C38</f>
        <v>-0.84498500953938405</v>
      </c>
      <c r="E38" s="17">
        <v>21937</v>
      </c>
      <c r="F38" s="18">
        <f>(B38-E38)/E38</f>
        <v>-0.85481150567534303</v>
      </c>
    </row>
    <row r="39" spans="1:6" x14ac:dyDescent="0.25">
      <c r="A39" s="30" t="s">
        <v>56</v>
      </c>
      <c r="B39" s="27">
        <v>975</v>
      </c>
      <c r="C39" s="15">
        <v>5839</v>
      </c>
      <c r="D39" s="16">
        <f t="shared" ref="D39:D75" si="2">(B39-C39)/C39</f>
        <v>-0.83301935262887483</v>
      </c>
      <c r="E39" s="17">
        <v>6351</v>
      </c>
      <c r="F39" s="18">
        <f t="shared" ref="F39:F75" si="3">(B39-E39)/E39</f>
        <v>-0.84648086915446386</v>
      </c>
    </row>
    <row r="40" spans="1:6" x14ac:dyDescent="0.25">
      <c r="A40" s="30" t="s">
        <v>53</v>
      </c>
      <c r="B40" s="27">
        <v>1317</v>
      </c>
      <c r="C40" s="15">
        <v>7345.4</v>
      </c>
      <c r="D40" s="16">
        <f t="shared" si="2"/>
        <v>-0.82070411413946143</v>
      </c>
      <c r="E40" s="17">
        <v>8131</v>
      </c>
      <c r="F40" s="18">
        <f t="shared" si="3"/>
        <v>-0.83802730291477068</v>
      </c>
    </row>
    <row r="41" spans="1:6" x14ac:dyDescent="0.25">
      <c r="A41" s="30" t="s">
        <v>50</v>
      </c>
      <c r="B41" s="27">
        <v>3938</v>
      </c>
      <c r="C41" s="15">
        <v>19030</v>
      </c>
      <c r="D41" s="16">
        <f t="shared" si="2"/>
        <v>-0.79306358381502895</v>
      </c>
      <c r="E41" s="17">
        <v>20107</v>
      </c>
      <c r="F41" s="18">
        <f t="shared" si="3"/>
        <v>-0.80414780922066942</v>
      </c>
    </row>
    <row r="42" spans="1:6" x14ac:dyDescent="0.25">
      <c r="A42" s="30" t="s">
        <v>44</v>
      </c>
      <c r="B42" s="27">
        <v>403</v>
      </c>
      <c r="C42" s="15">
        <v>2092.6</v>
      </c>
      <c r="D42" s="16">
        <f t="shared" si="2"/>
        <v>-0.80741661091465167</v>
      </c>
      <c r="E42" s="17">
        <v>2101</v>
      </c>
      <c r="F42" s="18">
        <f t="shared" si="3"/>
        <v>-0.80818657782008563</v>
      </c>
    </row>
    <row r="43" spans="1:6" x14ac:dyDescent="0.25">
      <c r="A43" s="30" t="s">
        <v>41</v>
      </c>
      <c r="B43" s="27">
        <v>2970</v>
      </c>
      <c r="C43" s="15">
        <v>8280.2000000000007</v>
      </c>
      <c r="D43" s="16">
        <f t="shared" si="2"/>
        <v>-0.64131301176300093</v>
      </c>
      <c r="E43" s="17">
        <v>7963</v>
      </c>
      <c r="F43" s="18">
        <f t="shared" si="3"/>
        <v>-0.62702499058143912</v>
      </c>
    </row>
    <row r="44" spans="1:6" x14ac:dyDescent="0.25">
      <c r="A44" s="30" t="s">
        <v>110</v>
      </c>
      <c r="B44" s="27">
        <v>1502</v>
      </c>
      <c r="C44" s="15">
        <v>5524</v>
      </c>
      <c r="D44" s="16">
        <f t="shared" si="2"/>
        <v>-0.72809558291093412</v>
      </c>
      <c r="E44" s="17">
        <v>6284</v>
      </c>
      <c r="F44" s="18">
        <f t="shared" si="3"/>
        <v>-0.76098026734563973</v>
      </c>
    </row>
    <row r="45" spans="1:6" x14ac:dyDescent="0.25">
      <c r="A45" s="30" t="s">
        <v>28</v>
      </c>
      <c r="B45" s="27">
        <v>1584</v>
      </c>
      <c r="C45" s="15">
        <v>7495.2</v>
      </c>
      <c r="D45" s="16">
        <f t="shared" si="2"/>
        <v>-0.78866474543707976</v>
      </c>
      <c r="E45" s="17">
        <v>8309</v>
      </c>
      <c r="F45" s="18">
        <f t="shared" si="3"/>
        <v>-0.80936334095559037</v>
      </c>
    </row>
    <row r="46" spans="1:6" x14ac:dyDescent="0.25">
      <c r="A46" s="30" t="s">
        <v>36</v>
      </c>
      <c r="B46" s="27">
        <v>3448</v>
      </c>
      <c r="C46" s="15">
        <v>22735.200000000001</v>
      </c>
      <c r="D46" s="16">
        <f t="shared" si="2"/>
        <v>-0.84834089869453533</v>
      </c>
      <c r="E46" s="17">
        <v>22942</v>
      </c>
      <c r="F46" s="18">
        <f t="shared" si="3"/>
        <v>-0.84970795920146458</v>
      </c>
    </row>
    <row r="47" spans="1:6" x14ac:dyDescent="0.25">
      <c r="A47" s="30" t="s">
        <v>96</v>
      </c>
      <c r="B47" s="27">
        <v>1958</v>
      </c>
      <c r="C47" s="15">
        <v>6883.6</v>
      </c>
      <c r="D47" s="16">
        <f t="shared" si="2"/>
        <v>-0.71555581381835087</v>
      </c>
      <c r="E47" s="17">
        <v>6564</v>
      </c>
      <c r="F47" s="18">
        <f t="shared" si="3"/>
        <v>-0.70170627666057284</v>
      </c>
    </row>
    <row r="48" spans="1:6" x14ac:dyDescent="0.25">
      <c r="A48" s="30" t="s">
        <v>46</v>
      </c>
      <c r="B48" s="27">
        <v>1528</v>
      </c>
      <c r="C48" s="15">
        <v>5700.4</v>
      </c>
      <c r="D48" s="16">
        <f t="shared" si="2"/>
        <v>-0.73194863518349584</v>
      </c>
      <c r="E48" s="17">
        <v>5814</v>
      </c>
      <c r="F48" s="18">
        <f t="shared" si="3"/>
        <v>-0.73718610251117989</v>
      </c>
    </row>
    <row r="49" spans="1:6" x14ac:dyDescent="0.25">
      <c r="A49" s="30" t="s">
        <v>99</v>
      </c>
      <c r="B49" s="27">
        <v>1771</v>
      </c>
      <c r="C49" s="15">
        <v>5538.6</v>
      </c>
      <c r="D49" s="16">
        <f t="shared" si="2"/>
        <v>-0.68024410500848587</v>
      </c>
      <c r="E49" s="17">
        <v>5514</v>
      </c>
      <c r="F49" s="18">
        <f t="shared" si="3"/>
        <v>-0.67881755531374688</v>
      </c>
    </row>
    <row r="50" spans="1:6" x14ac:dyDescent="0.25">
      <c r="A50" s="30" t="s">
        <v>81</v>
      </c>
      <c r="B50" s="27">
        <v>303</v>
      </c>
      <c r="C50" s="15">
        <v>1707.2</v>
      </c>
      <c r="D50" s="16">
        <f t="shared" si="2"/>
        <v>-0.82251640112464852</v>
      </c>
      <c r="E50" s="17">
        <v>1493</v>
      </c>
      <c r="F50" s="18">
        <f t="shared" si="3"/>
        <v>-0.79705291359678498</v>
      </c>
    </row>
    <row r="51" spans="1:6" x14ac:dyDescent="0.25">
      <c r="A51" s="30" t="s">
        <v>31</v>
      </c>
      <c r="B51" s="27">
        <v>684</v>
      </c>
      <c r="C51" s="15">
        <v>4762.2</v>
      </c>
      <c r="D51" s="16">
        <f t="shared" si="2"/>
        <v>-0.85636890512788211</v>
      </c>
      <c r="E51" s="17">
        <v>5182</v>
      </c>
      <c r="F51" s="18">
        <f t="shared" si="3"/>
        <v>-0.86800463141644157</v>
      </c>
    </row>
    <row r="52" spans="1:6" x14ac:dyDescent="0.25">
      <c r="A52" s="30" t="s">
        <v>91</v>
      </c>
      <c r="B52" s="27">
        <v>1965</v>
      </c>
      <c r="C52" s="15">
        <v>6227.2</v>
      </c>
      <c r="D52" s="16">
        <f t="shared" si="2"/>
        <v>-0.68444886947584793</v>
      </c>
      <c r="E52" s="17">
        <v>6970</v>
      </c>
      <c r="F52" s="18">
        <f t="shared" si="3"/>
        <v>-0.71807747489239593</v>
      </c>
    </row>
    <row r="53" spans="1:6" x14ac:dyDescent="0.25">
      <c r="A53" s="30" t="s">
        <v>37</v>
      </c>
      <c r="B53" s="27">
        <v>1313</v>
      </c>
      <c r="C53" s="15">
        <v>7772.6</v>
      </c>
      <c r="D53" s="16">
        <f t="shared" si="2"/>
        <v>-0.83107325733988624</v>
      </c>
      <c r="E53" s="17">
        <v>7625</v>
      </c>
      <c r="F53" s="18">
        <f t="shared" si="3"/>
        <v>-0.82780327868852455</v>
      </c>
    </row>
    <row r="54" spans="1:6" x14ac:dyDescent="0.25">
      <c r="A54" s="30" t="s">
        <v>89</v>
      </c>
      <c r="B54" s="27">
        <v>1422</v>
      </c>
      <c r="C54" s="15">
        <v>5659.4</v>
      </c>
      <c r="D54" s="16">
        <f t="shared" si="2"/>
        <v>-0.74873661518888923</v>
      </c>
      <c r="E54" s="17">
        <v>7095</v>
      </c>
      <c r="F54" s="18">
        <f t="shared" si="3"/>
        <v>-0.79957716701902748</v>
      </c>
    </row>
    <row r="55" spans="1:6" x14ac:dyDescent="0.25">
      <c r="A55" s="30" t="s">
        <v>55</v>
      </c>
      <c r="B55" s="27">
        <v>4335</v>
      </c>
      <c r="C55" s="15">
        <v>21011.200000000001</v>
      </c>
      <c r="D55" s="16">
        <f t="shared" si="2"/>
        <v>-0.79368146512336279</v>
      </c>
      <c r="E55" s="17">
        <v>22109</v>
      </c>
      <c r="F55" s="18">
        <f t="shared" si="3"/>
        <v>-0.80392600298520966</v>
      </c>
    </row>
    <row r="56" spans="1:6" x14ac:dyDescent="0.25">
      <c r="A56" s="30" t="s">
        <v>64</v>
      </c>
      <c r="B56" s="27">
        <v>722</v>
      </c>
      <c r="C56" s="15">
        <v>1939.2</v>
      </c>
      <c r="D56" s="16">
        <f t="shared" si="2"/>
        <v>-0.62768151815181517</v>
      </c>
      <c r="E56" s="17">
        <v>1706</v>
      </c>
      <c r="F56" s="18">
        <f t="shared" si="3"/>
        <v>-0.57678780773739746</v>
      </c>
    </row>
    <row r="57" spans="1:6" x14ac:dyDescent="0.25">
      <c r="A57" s="30" t="s">
        <v>70</v>
      </c>
      <c r="B57" s="27">
        <v>1265</v>
      </c>
      <c r="C57" s="15">
        <v>3959.8</v>
      </c>
      <c r="D57" s="16">
        <f t="shared" si="2"/>
        <v>-0.68053942118288802</v>
      </c>
      <c r="E57" s="17">
        <v>4134</v>
      </c>
      <c r="F57" s="18">
        <f t="shared" si="3"/>
        <v>-0.69400096758587326</v>
      </c>
    </row>
    <row r="58" spans="1:6" x14ac:dyDescent="0.25">
      <c r="A58" s="30" t="s">
        <v>79</v>
      </c>
      <c r="B58" s="27">
        <v>367</v>
      </c>
      <c r="C58" s="15">
        <v>2474.6</v>
      </c>
      <c r="D58" s="16">
        <f t="shared" si="2"/>
        <v>-0.85169320294188955</v>
      </c>
      <c r="E58" s="17">
        <v>2265</v>
      </c>
      <c r="F58" s="18">
        <f t="shared" si="3"/>
        <v>-0.8379690949227373</v>
      </c>
    </row>
    <row r="59" spans="1:6" x14ac:dyDescent="0.25">
      <c r="A59" s="30" t="s">
        <v>48</v>
      </c>
      <c r="B59" s="27">
        <v>2097</v>
      </c>
      <c r="C59" s="15">
        <v>14249.2</v>
      </c>
      <c r="D59" s="16">
        <f t="shared" si="2"/>
        <v>-0.85283384330348366</v>
      </c>
      <c r="E59" s="17">
        <v>15510</v>
      </c>
      <c r="F59" s="18">
        <f t="shared" si="3"/>
        <v>-0.86479690522243713</v>
      </c>
    </row>
    <row r="60" spans="1:6" x14ac:dyDescent="0.25">
      <c r="A60" s="30" t="s">
        <v>30</v>
      </c>
      <c r="B60" s="27">
        <v>1686</v>
      </c>
      <c r="C60" s="15">
        <v>5365.2</v>
      </c>
      <c r="D60" s="16">
        <f t="shared" si="2"/>
        <v>-0.68575262804741666</v>
      </c>
      <c r="E60" s="17">
        <v>5414</v>
      </c>
      <c r="F60" s="18">
        <f t="shared" si="3"/>
        <v>-0.6885851496121167</v>
      </c>
    </row>
    <row r="61" spans="1:6" x14ac:dyDescent="0.25">
      <c r="A61" s="30" t="s">
        <v>21</v>
      </c>
      <c r="B61" s="27">
        <v>3556</v>
      </c>
      <c r="C61" s="15">
        <v>24900.2</v>
      </c>
      <c r="D61" s="16">
        <f t="shared" si="2"/>
        <v>-0.85718990208913981</v>
      </c>
      <c r="E61" s="17">
        <v>26273</v>
      </c>
      <c r="F61" s="18">
        <f t="shared" si="3"/>
        <v>-0.86465192402847024</v>
      </c>
    </row>
    <row r="62" spans="1:6" x14ac:dyDescent="0.25">
      <c r="A62" s="30" t="s">
        <v>61</v>
      </c>
      <c r="B62" s="27">
        <v>959</v>
      </c>
      <c r="C62" s="15">
        <v>2186.8000000000002</v>
      </c>
      <c r="D62" s="16">
        <f t="shared" si="2"/>
        <v>-0.56145966709346995</v>
      </c>
      <c r="E62" s="17">
        <v>2336</v>
      </c>
      <c r="F62" s="18">
        <f t="shared" si="3"/>
        <v>-0.58946917808219179</v>
      </c>
    </row>
    <row r="63" spans="1:6" x14ac:dyDescent="0.25">
      <c r="A63" s="30" t="s">
        <v>69</v>
      </c>
      <c r="B63" s="27">
        <v>721</v>
      </c>
      <c r="C63" s="15">
        <v>1813</v>
      </c>
      <c r="D63" s="16">
        <f t="shared" si="2"/>
        <v>-0.60231660231660233</v>
      </c>
      <c r="E63" s="17">
        <v>1878</v>
      </c>
      <c r="F63" s="18">
        <f t="shared" si="3"/>
        <v>-0.61608093716719914</v>
      </c>
    </row>
    <row r="64" spans="1:6" x14ac:dyDescent="0.25">
      <c r="A64" s="30" t="s">
        <v>92</v>
      </c>
      <c r="B64" s="27">
        <v>958</v>
      </c>
      <c r="C64" s="15">
        <v>4587</v>
      </c>
      <c r="D64" s="16">
        <f t="shared" si="2"/>
        <v>-0.79114889906256813</v>
      </c>
      <c r="E64" s="17">
        <v>4621</v>
      </c>
      <c r="F64" s="18">
        <f t="shared" si="3"/>
        <v>-0.79268556589482797</v>
      </c>
    </row>
    <row r="65" spans="1:6" x14ac:dyDescent="0.25">
      <c r="A65" s="30" t="s">
        <v>102</v>
      </c>
      <c r="B65" s="27">
        <v>2054</v>
      </c>
      <c r="C65" s="15">
        <v>9001.4</v>
      </c>
      <c r="D65" s="16">
        <f t="shared" si="2"/>
        <v>-0.77181327349079032</v>
      </c>
      <c r="E65" s="17">
        <v>8992</v>
      </c>
      <c r="F65" s="18">
        <f t="shared" si="3"/>
        <v>-0.77157473309608537</v>
      </c>
    </row>
    <row r="66" spans="1:6" x14ac:dyDescent="0.25">
      <c r="A66" s="30" t="s">
        <v>106</v>
      </c>
      <c r="B66" s="27">
        <v>1080</v>
      </c>
      <c r="C66" s="15">
        <v>2226.6</v>
      </c>
      <c r="D66" s="16">
        <f t="shared" si="2"/>
        <v>-0.51495553759094581</v>
      </c>
      <c r="E66" s="17">
        <v>2255</v>
      </c>
      <c r="F66" s="18">
        <f t="shared" si="3"/>
        <v>-0.52106430155210648</v>
      </c>
    </row>
    <row r="67" spans="1:6" x14ac:dyDescent="0.25">
      <c r="A67" s="30" t="s">
        <v>65</v>
      </c>
      <c r="B67" s="27">
        <v>2110</v>
      </c>
      <c r="C67" s="15">
        <v>6595.6</v>
      </c>
      <c r="D67" s="16">
        <f t="shared" si="2"/>
        <v>-0.68008975680756867</v>
      </c>
      <c r="E67" s="17">
        <v>7183</v>
      </c>
      <c r="F67" s="18">
        <f t="shared" si="3"/>
        <v>-0.70625087010998189</v>
      </c>
    </row>
    <row r="68" spans="1:6" x14ac:dyDescent="0.25">
      <c r="A68" s="30" t="s">
        <v>47</v>
      </c>
      <c r="B68" s="27">
        <v>2146</v>
      </c>
      <c r="C68" s="15">
        <v>12135.6</v>
      </c>
      <c r="D68" s="16">
        <f t="shared" si="2"/>
        <v>-0.8231649032598306</v>
      </c>
      <c r="E68" s="17">
        <v>10553</v>
      </c>
      <c r="F68" s="18">
        <f t="shared" si="3"/>
        <v>-0.79664550364825171</v>
      </c>
    </row>
    <row r="69" spans="1:6" x14ac:dyDescent="0.25">
      <c r="A69" s="30" t="s">
        <v>84</v>
      </c>
      <c r="B69" s="27">
        <v>3509</v>
      </c>
      <c r="C69" s="15">
        <v>13771.6</v>
      </c>
      <c r="D69" s="16">
        <f t="shared" si="2"/>
        <v>-0.74520026721659072</v>
      </c>
      <c r="E69" s="17">
        <v>14467</v>
      </c>
      <c r="F69" s="18">
        <f t="shared" si="3"/>
        <v>-0.75744798506946842</v>
      </c>
    </row>
    <row r="70" spans="1:6" x14ac:dyDescent="0.25">
      <c r="A70" s="30" t="s">
        <v>85</v>
      </c>
      <c r="B70" s="27">
        <v>2861</v>
      </c>
      <c r="C70" s="15">
        <v>12134.2</v>
      </c>
      <c r="D70" s="16">
        <f t="shared" si="2"/>
        <v>-0.76422013812200229</v>
      </c>
      <c r="E70" s="17">
        <v>12710</v>
      </c>
      <c r="F70" s="18">
        <f t="shared" si="3"/>
        <v>-0.77490165224232888</v>
      </c>
    </row>
    <row r="71" spans="1:6" x14ac:dyDescent="0.25">
      <c r="A71" s="30" t="s">
        <v>59</v>
      </c>
      <c r="B71" s="27">
        <v>1175</v>
      </c>
      <c r="C71" s="15">
        <v>3584.8</v>
      </c>
      <c r="D71" s="16">
        <f t="shared" si="2"/>
        <v>-0.67222718143271598</v>
      </c>
      <c r="E71" s="17">
        <v>3753</v>
      </c>
      <c r="F71" s="18">
        <f t="shared" si="3"/>
        <v>-0.68691713296029844</v>
      </c>
    </row>
    <row r="72" spans="1:6" x14ac:dyDescent="0.25">
      <c r="A72" s="30" t="s">
        <v>98</v>
      </c>
      <c r="B72" s="27">
        <v>1790</v>
      </c>
      <c r="C72" s="15">
        <v>4585.6000000000004</v>
      </c>
      <c r="D72" s="16">
        <f t="shared" si="2"/>
        <v>-0.60964759246336364</v>
      </c>
      <c r="E72" s="17">
        <v>4156</v>
      </c>
      <c r="F72" s="18">
        <f t="shared" si="3"/>
        <v>-0.56929740134744944</v>
      </c>
    </row>
    <row r="73" spans="1:6" x14ac:dyDescent="0.25">
      <c r="A73" s="30" t="s">
        <v>87</v>
      </c>
      <c r="B73" s="27">
        <v>1702</v>
      </c>
      <c r="C73" s="15">
        <v>5278.6</v>
      </c>
      <c r="D73" s="16">
        <f t="shared" si="2"/>
        <v>-0.67756602129352483</v>
      </c>
      <c r="E73" s="17">
        <v>5714</v>
      </c>
      <c r="F73" s="18">
        <f t="shared" si="3"/>
        <v>-0.70213510675533775</v>
      </c>
    </row>
    <row r="74" spans="1:6" x14ac:dyDescent="0.25">
      <c r="A74" s="30" t="s">
        <v>39</v>
      </c>
      <c r="B74" s="27">
        <v>2020</v>
      </c>
      <c r="C74" s="15">
        <v>5382.8</v>
      </c>
      <c r="D74" s="16">
        <f t="shared" si="2"/>
        <v>-0.62473062346734043</v>
      </c>
      <c r="E74" s="17">
        <v>5241</v>
      </c>
      <c r="F74" s="18">
        <f t="shared" si="3"/>
        <v>-0.61457737073077656</v>
      </c>
    </row>
    <row r="75" spans="1:6" x14ac:dyDescent="0.25">
      <c r="A75" s="30" t="s">
        <v>34</v>
      </c>
      <c r="B75" s="27">
        <v>952</v>
      </c>
      <c r="C75" s="15">
        <v>3908.8</v>
      </c>
      <c r="D75" s="16">
        <f t="shared" si="2"/>
        <v>-0.7564469914040115</v>
      </c>
      <c r="E75" s="17">
        <v>3981</v>
      </c>
      <c r="F75" s="18">
        <f t="shared" si="3"/>
        <v>-0.76086410449635766</v>
      </c>
    </row>
    <row r="76" spans="1:6" x14ac:dyDescent="0.25">
      <c r="A76" s="30" t="s">
        <v>51</v>
      </c>
      <c r="B76" s="27">
        <v>2296</v>
      </c>
      <c r="C76" s="15">
        <v>14315.4</v>
      </c>
      <c r="D76" s="16">
        <f>(B76-C76)/C76</f>
        <v>-0.83961328359668608</v>
      </c>
      <c r="E76" s="17">
        <v>14702</v>
      </c>
      <c r="F76" s="18">
        <f>(B76-E76)/E76</f>
        <v>-0.84383077132362949</v>
      </c>
    </row>
    <row r="77" spans="1:6" x14ac:dyDescent="0.25">
      <c r="A77" s="30" t="s">
        <v>35</v>
      </c>
      <c r="B77" s="27">
        <v>2667</v>
      </c>
      <c r="C77" s="15">
        <v>11157.6</v>
      </c>
      <c r="D77" s="16">
        <f t="shared" ref="D77:D101" si="4">(B77-C77)/C77</f>
        <v>-0.76097010109701013</v>
      </c>
      <c r="E77" s="17">
        <v>11887</v>
      </c>
      <c r="F77" s="18">
        <f t="shared" ref="F77:F101" si="5">(B77-E77)/E77</f>
        <v>-0.77563725077816104</v>
      </c>
    </row>
    <row r="78" spans="1:6" x14ac:dyDescent="0.25">
      <c r="A78" s="30" t="s">
        <v>93</v>
      </c>
      <c r="B78" s="27">
        <v>1215</v>
      </c>
      <c r="C78" s="15">
        <v>4964.6000000000004</v>
      </c>
      <c r="D78" s="16">
        <f t="shared" si="4"/>
        <v>-0.75526729243040736</v>
      </c>
      <c r="E78" s="17">
        <v>4864</v>
      </c>
      <c r="F78" s="18">
        <f t="shared" si="5"/>
        <v>-0.75020559210526316</v>
      </c>
    </row>
    <row r="79" spans="1:6" x14ac:dyDescent="0.25">
      <c r="A79" s="30" t="s">
        <v>43</v>
      </c>
      <c r="B79" s="27">
        <v>2484</v>
      </c>
      <c r="C79" s="15">
        <v>11706.6</v>
      </c>
      <c r="D79" s="16">
        <f t="shared" si="4"/>
        <v>-0.78781200348521352</v>
      </c>
      <c r="E79" s="17">
        <v>12037</v>
      </c>
      <c r="F79" s="18">
        <f t="shared" si="5"/>
        <v>-0.79363628811165576</v>
      </c>
    </row>
    <row r="80" spans="1:6" x14ac:dyDescent="0.25">
      <c r="A80" s="30" t="s">
        <v>54</v>
      </c>
      <c r="B80" s="27">
        <v>1394</v>
      </c>
      <c r="C80" s="15">
        <v>7903.8</v>
      </c>
      <c r="D80" s="16">
        <f t="shared" si="4"/>
        <v>-0.82362914041347202</v>
      </c>
      <c r="E80" s="17">
        <v>9935</v>
      </c>
      <c r="F80" s="18">
        <f t="shared" si="5"/>
        <v>-0.85968797181680923</v>
      </c>
    </row>
    <row r="81" spans="1:6" x14ac:dyDescent="0.25">
      <c r="A81" s="30" t="s">
        <v>105</v>
      </c>
      <c r="B81" s="27">
        <v>1979</v>
      </c>
      <c r="C81" s="15">
        <v>4806</v>
      </c>
      <c r="D81" s="16">
        <f t="shared" si="4"/>
        <v>-0.5882230545151893</v>
      </c>
      <c r="E81" s="17">
        <v>4701</v>
      </c>
      <c r="F81" s="18">
        <f t="shared" si="5"/>
        <v>-0.57902573920442457</v>
      </c>
    </row>
    <row r="82" spans="1:6" x14ac:dyDescent="0.25">
      <c r="A82" s="30" t="s">
        <v>82</v>
      </c>
      <c r="B82" s="27">
        <v>282</v>
      </c>
      <c r="C82" s="15">
        <v>1098.4000000000001</v>
      </c>
      <c r="D82" s="16">
        <f t="shared" si="4"/>
        <v>-0.74326292789512016</v>
      </c>
      <c r="E82" s="17">
        <v>1163</v>
      </c>
      <c r="F82" s="18">
        <f t="shared" si="5"/>
        <v>-0.75752364574376607</v>
      </c>
    </row>
    <row r="83" spans="1:6" x14ac:dyDescent="0.25">
      <c r="A83" s="30" t="s">
        <v>60</v>
      </c>
      <c r="B83" s="27">
        <v>744</v>
      </c>
      <c r="C83" s="15">
        <v>2426.8000000000002</v>
      </c>
      <c r="D83" s="16">
        <f t="shared" si="4"/>
        <v>-0.69342343827262243</v>
      </c>
      <c r="E83" s="17">
        <v>2650</v>
      </c>
      <c r="F83" s="18">
        <f t="shared" si="5"/>
        <v>-0.71924528301886792</v>
      </c>
    </row>
    <row r="84" spans="1:6" x14ac:dyDescent="0.25">
      <c r="A84" s="30" t="s">
        <v>107</v>
      </c>
      <c r="B84" s="27">
        <v>1615</v>
      </c>
      <c r="C84" s="15">
        <v>4340.2</v>
      </c>
      <c r="D84" s="16">
        <f t="shared" si="4"/>
        <v>-0.62789733192018804</v>
      </c>
      <c r="E84" s="17">
        <v>4616</v>
      </c>
      <c r="F84" s="18">
        <f t="shared" si="5"/>
        <v>-0.65012998266897748</v>
      </c>
    </row>
    <row r="85" spans="1:6" x14ac:dyDescent="0.25">
      <c r="A85" s="30" t="s">
        <v>42</v>
      </c>
      <c r="B85" s="27">
        <v>1186</v>
      </c>
      <c r="C85" s="15">
        <v>5261</v>
      </c>
      <c r="D85" s="16">
        <f t="shared" si="4"/>
        <v>-0.77456757270480903</v>
      </c>
      <c r="E85" s="17">
        <v>5357</v>
      </c>
      <c r="F85" s="18">
        <f t="shared" si="5"/>
        <v>-0.77860742953145412</v>
      </c>
    </row>
    <row r="86" spans="1:6" x14ac:dyDescent="0.25">
      <c r="A86" s="30" t="s">
        <v>27</v>
      </c>
      <c r="B86" s="27">
        <v>1010</v>
      </c>
      <c r="C86" s="15">
        <v>6501.2</v>
      </c>
      <c r="D86" s="16">
        <f t="shared" si="4"/>
        <v>-0.84464406571094564</v>
      </c>
      <c r="E86" s="17">
        <v>6559</v>
      </c>
      <c r="F86" s="18">
        <f t="shared" si="5"/>
        <v>-0.84601311175484073</v>
      </c>
    </row>
    <row r="87" spans="1:6" x14ac:dyDescent="0.25">
      <c r="A87" s="30" t="s">
        <v>33</v>
      </c>
      <c r="B87" s="27">
        <v>1014</v>
      </c>
      <c r="C87" s="15">
        <v>4095</v>
      </c>
      <c r="D87" s="16">
        <f t="shared" si="4"/>
        <v>-0.75238095238095237</v>
      </c>
      <c r="E87" s="17">
        <v>4102</v>
      </c>
      <c r="F87" s="18">
        <f t="shared" si="5"/>
        <v>-0.75280351048269134</v>
      </c>
    </row>
    <row r="88" spans="1:6" x14ac:dyDescent="0.25">
      <c r="A88" s="30" t="s">
        <v>80</v>
      </c>
      <c r="B88" s="27">
        <v>579</v>
      </c>
      <c r="C88" s="15">
        <v>3246.4</v>
      </c>
      <c r="D88" s="16">
        <f t="shared" si="4"/>
        <v>-0.82164859536717594</v>
      </c>
      <c r="E88" s="17">
        <v>3385</v>
      </c>
      <c r="F88" s="18">
        <f t="shared" si="5"/>
        <v>-0.82895125553914328</v>
      </c>
    </row>
    <row r="89" spans="1:6" x14ac:dyDescent="0.25">
      <c r="A89" s="30" t="s">
        <v>94</v>
      </c>
      <c r="B89" s="27">
        <v>1317</v>
      </c>
      <c r="C89" s="15">
        <v>6555</v>
      </c>
      <c r="D89" s="16">
        <f t="shared" si="4"/>
        <v>-0.79908466819221968</v>
      </c>
      <c r="E89" s="17">
        <v>5469</v>
      </c>
      <c r="F89" s="18">
        <f t="shared" si="5"/>
        <v>-0.75918815139879314</v>
      </c>
    </row>
    <row r="90" spans="1:6" x14ac:dyDescent="0.25">
      <c r="A90" s="30" t="s">
        <v>38</v>
      </c>
      <c r="B90" s="27">
        <v>4768</v>
      </c>
      <c r="C90" s="15">
        <v>28381</v>
      </c>
      <c r="D90" s="16">
        <f t="shared" si="4"/>
        <v>-0.83200028187872166</v>
      </c>
      <c r="E90" s="17">
        <v>30596</v>
      </c>
      <c r="F90" s="18">
        <f t="shared" si="5"/>
        <v>-0.84416263563864558</v>
      </c>
    </row>
    <row r="91" spans="1:6" x14ac:dyDescent="0.25">
      <c r="A91" s="30" t="s">
        <v>109</v>
      </c>
      <c r="B91" s="27">
        <v>829</v>
      </c>
      <c r="C91" s="15">
        <v>2294</v>
      </c>
      <c r="D91" s="16">
        <f t="shared" si="4"/>
        <v>-0.63862249346120314</v>
      </c>
      <c r="E91" s="17">
        <v>2652</v>
      </c>
      <c r="F91" s="18">
        <f t="shared" si="5"/>
        <v>-0.68740573152337858</v>
      </c>
    </row>
    <row r="92" spans="1:6" x14ac:dyDescent="0.25">
      <c r="A92" s="30" t="s">
        <v>26</v>
      </c>
      <c r="B92" s="27">
        <v>1070</v>
      </c>
      <c r="C92" s="15">
        <v>5818.2</v>
      </c>
      <c r="D92" s="16">
        <f t="shared" si="4"/>
        <v>-0.81609432470523524</v>
      </c>
      <c r="E92" s="17">
        <v>6041</v>
      </c>
      <c r="F92" s="18">
        <f t="shared" si="5"/>
        <v>-0.8228770071180268</v>
      </c>
    </row>
    <row r="93" spans="1:6" x14ac:dyDescent="0.25">
      <c r="A93" s="30" t="s">
        <v>78</v>
      </c>
      <c r="B93" s="27">
        <v>1426</v>
      </c>
      <c r="C93" s="15">
        <v>8568.4</v>
      </c>
      <c r="D93" s="16">
        <f t="shared" si="4"/>
        <v>-0.83357452966714907</v>
      </c>
      <c r="E93" s="17">
        <v>9291</v>
      </c>
      <c r="F93" s="18">
        <f t="shared" si="5"/>
        <v>-0.8465181358303735</v>
      </c>
    </row>
    <row r="94" spans="1:6" x14ac:dyDescent="0.25">
      <c r="A94" s="30" t="s">
        <v>73</v>
      </c>
      <c r="B94" s="27">
        <v>624</v>
      </c>
      <c r="C94" s="15">
        <v>4084.8</v>
      </c>
      <c r="D94" s="16">
        <f t="shared" si="4"/>
        <v>-0.84723854289071676</v>
      </c>
      <c r="E94" s="17">
        <v>4293</v>
      </c>
      <c r="F94" s="18">
        <f t="shared" si="5"/>
        <v>-0.85464709993011878</v>
      </c>
    </row>
    <row r="95" spans="1:6" x14ac:dyDescent="0.25">
      <c r="A95" s="30" t="s">
        <v>101</v>
      </c>
      <c r="B95" s="27">
        <v>1450</v>
      </c>
      <c r="C95" s="15">
        <v>4402</v>
      </c>
      <c r="D95" s="16">
        <f t="shared" si="4"/>
        <v>-0.67060427078600637</v>
      </c>
      <c r="E95" s="17">
        <v>4382</v>
      </c>
      <c r="F95" s="18">
        <f t="shared" si="5"/>
        <v>-0.66910086718393424</v>
      </c>
    </row>
    <row r="96" spans="1:6" x14ac:dyDescent="0.25">
      <c r="A96" s="30" t="s">
        <v>76</v>
      </c>
      <c r="B96" s="27">
        <v>441</v>
      </c>
      <c r="C96" s="15">
        <v>2494.6</v>
      </c>
      <c r="D96" s="16">
        <f t="shared" si="4"/>
        <v>-0.82321815120660624</v>
      </c>
      <c r="E96" s="17">
        <v>2775</v>
      </c>
      <c r="F96" s="18">
        <f t="shared" si="5"/>
        <v>-0.84108108108108104</v>
      </c>
    </row>
    <row r="97" spans="1:6" x14ac:dyDescent="0.25">
      <c r="A97" s="30" t="s">
        <v>97</v>
      </c>
      <c r="B97" s="27">
        <v>1665</v>
      </c>
      <c r="C97" s="15">
        <v>3432.8</v>
      </c>
      <c r="D97" s="16">
        <f t="shared" si="4"/>
        <v>-0.51497319972034494</v>
      </c>
      <c r="E97" s="17">
        <v>3263</v>
      </c>
      <c r="F97" s="18">
        <f t="shared" si="5"/>
        <v>-0.48973337419552559</v>
      </c>
    </row>
    <row r="98" spans="1:6" x14ac:dyDescent="0.25">
      <c r="A98" s="30" t="s">
        <v>45</v>
      </c>
      <c r="B98" s="27">
        <v>1176</v>
      </c>
      <c r="C98" s="15">
        <v>3641.8</v>
      </c>
      <c r="D98" s="16">
        <f t="shared" si="4"/>
        <v>-0.67708276127189848</v>
      </c>
      <c r="E98" s="17">
        <v>3594</v>
      </c>
      <c r="F98" s="18">
        <f t="shared" si="5"/>
        <v>-0.67278797996661099</v>
      </c>
    </row>
    <row r="99" spans="1:6" x14ac:dyDescent="0.25">
      <c r="A99" s="30" t="s">
        <v>32</v>
      </c>
      <c r="B99" s="27">
        <v>792</v>
      </c>
      <c r="C99" s="15">
        <v>3595.8</v>
      </c>
      <c r="D99" s="16">
        <f t="shared" si="4"/>
        <v>-0.77974303353912899</v>
      </c>
      <c r="E99" s="17">
        <v>3774</v>
      </c>
      <c r="F99" s="18">
        <f t="shared" si="5"/>
        <v>-0.79014308426073132</v>
      </c>
    </row>
    <row r="100" spans="1:6" x14ac:dyDescent="0.25">
      <c r="A100" s="30" t="s">
        <v>83</v>
      </c>
      <c r="B100" s="27">
        <v>1380</v>
      </c>
      <c r="C100" s="15">
        <v>7370.6</v>
      </c>
      <c r="D100" s="16">
        <f t="shared" si="4"/>
        <v>-0.81276965240278942</v>
      </c>
      <c r="E100" s="17">
        <v>8049</v>
      </c>
      <c r="F100" s="18">
        <f t="shared" si="5"/>
        <v>-0.82855013045098769</v>
      </c>
    </row>
    <row r="101" spans="1:6" ht="15.75" thickBot="1" x14ac:dyDescent="0.3">
      <c r="A101" s="31" t="s">
        <v>24</v>
      </c>
      <c r="B101" s="28">
        <v>794</v>
      </c>
      <c r="C101" s="19">
        <v>5359.2</v>
      </c>
      <c r="D101" s="20">
        <f t="shared" si="4"/>
        <v>-0.85184355874011042</v>
      </c>
      <c r="E101" s="21">
        <v>5994</v>
      </c>
      <c r="F101" s="22">
        <f t="shared" si="5"/>
        <v>-0.86753420086753419</v>
      </c>
    </row>
  </sheetData>
  <mergeCells count="5">
    <mergeCell ref="A8:A9"/>
    <mergeCell ref="C8:C9"/>
    <mergeCell ref="D8:D9"/>
    <mergeCell ref="F8:F9"/>
    <mergeCell ref="E8:E9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activeCell="A4" sqref="A4:A5"/>
    </sheetView>
  </sheetViews>
  <sheetFormatPr defaultRowHeight="15" x14ac:dyDescent="0.25"/>
  <sheetData>
    <row r="1" spans="1:1" ht="18.75" x14ac:dyDescent="0.3">
      <c r="A1" s="23" t="s">
        <v>111</v>
      </c>
    </row>
    <row r="2" spans="1:1" x14ac:dyDescent="0.25">
      <c r="A2" s="12" t="s">
        <v>18</v>
      </c>
    </row>
    <row r="3" spans="1:1" x14ac:dyDescent="0.25">
      <c r="A3" s="12" t="s">
        <v>19</v>
      </c>
    </row>
    <row r="4" spans="1:1" x14ac:dyDescent="0.25">
      <c r="A4" t="s">
        <v>118</v>
      </c>
    </row>
    <row r="5" spans="1:1" x14ac:dyDescent="0.25">
      <c r="A5" t="s">
        <v>127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E8840EA01C394B942217BE50C8DF55" ma:contentTypeVersion="13" ma:contentTypeDescription="Create a new document." ma:contentTypeScope="" ma:versionID="a4f24ce131bd3a77cb83198950c22e3d">
  <xsd:schema xmlns:xsd="http://www.w3.org/2001/XMLSchema" xmlns:xs="http://www.w3.org/2001/XMLSchema" xmlns:p="http://schemas.microsoft.com/office/2006/metadata/properties" xmlns:ns3="9c7f2ec9-a4d8-4b2f-a8e8-26b29a1167d7" xmlns:ns4="df0312bf-2af2-4d0d-bbdf-3695eda29320" targetNamespace="http://schemas.microsoft.com/office/2006/metadata/properties" ma:root="true" ma:fieldsID="7e21c13818f99d04a3ef19538e04fac9" ns3:_="" ns4:_="">
    <xsd:import namespace="9c7f2ec9-a4d8-4b2f-a8e8-26b29a1167d7"/>
    <xsd:import namespace="df0312bf-2af2-4d0d-bbdf-3695eda2932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7f2ec9-a4d8-4b2f-a8e8-26b29a1167d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0312bf-2af2-4d0d-bbdf-3695eda293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BB138E-D4A6-4129-9E3A-60EB1432ADF5}">
  <ds:schemaRefs>
    <ds:schemaRef ds:uri="http://purl.org/dc/terms/"/>
    <ds:schemaRef ds:uri="9c7f2ec9-a4d8-4b2f-a8e8-26b29a1167d7"/>
    <ds:schemaRef ds:uri="http://schemas.microsoft.com/office/2006/documentManagement/types"/>
    <ds:schemaRef ds:uri="df0312bf-2af2-4d0d-bbdf-3695eda29320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D8A6C23-5EF5-4293-A941-228FD67859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7f2ec9-a4d8-4b2f-a8e8-26b29a1167d7"/>
    <ds:schemaRef ds:uri="df0312bf-2af2-4d0d-bbdf-3695eda293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613882-7F88-4DDB-B237-F04C55C4B2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Bus Ridership</vt:lpstr>
      <vt:lpstr>Rail Ridership by Time Period</vt:lpstr>
      <vt:lpstr>Rail Ridership by Station</vt:lpstr>
      <vt:lpstr>Rail Ridership - Map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Hamre, James R.</dc:creator>
  <cp:keywords/>
  <dc:description/>
  <cp:lastModifiedBy>Vanderwaart, Catherine E.</cp:lastModifiedBy>
  <cp:revision/>
  <dcterms:created xsi:type="dcterms:W3CDTF">2020-03-16T13:54:34Z</dcterms:created>
  <dcterms:modified xsi:type="dcterms:W3CDTF">2020-03-20T12:02:32Z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0x010100D2E8840EA01C394B942217BE50C8DF55</vt:lpwstr>
  </property>
</Properties>
</file>